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 activeTab="1"/>
  </bookViews>
  <sheets>
    <sheet name="Figure 1" sheetId="1" r:id="rId1"/>
    <sheet name="Figure 2" sheetId="3" r:id="rId2"/>
    <sheet name="Figure 3" sheetId="4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4" l="1"/>
  <c r="G41" i="4"/>
  <c r="G40" i="4"/>
  <c r="M39" i="4"/>
  <c r="G39" i="4"/>
  <c r="M38" i="4"/>
  <c r="M37" i="4"/>
  <c r="G37" i="4"/>
  <c r="G44" i="4" s="1"/>
  <c r="J36" i="4"/>
  <c r="G36" i="4"/>
  <c r="E33" i="4"/>
  <c r="G7" i="4"/>
  <c r="G6" i="4"/>
  <c r="M5" i="4"/>
  <c r="G5" i="4"/>
  <c r="M4" i="4"/>
  <c r="M3" i="4"/>
  <c r="G3" i="4"/>
  <c r="G10" i="4" s="1"/>
  <c r="L66" i="4" s="1"/>
  <c r="M66" i="4" s="1"/>
  <c r="N66" i="4" s="1"/>
  <c r="O66" i="4" s="1"/>
  <c r="J2" i="4"/>
  <c r="G2" i="4"/>
  <c r="J5" i="4" l="1"/>
  <c r="L69" i="4"/>
  <c r="M69" i="4" s="1"/>
  <c r="N69" i="4" s="1"/>
  <c r="O69" i="4" s="1"/>
  <c r="L57" i="4"/>
  <c r="M57" i="4" s="1"/>
  <c r="L70" i="4"/>
  <c r="M70" i="4" s="1"/>
  <c r="N70" i="4" s="1"/>
  <c r="O70" i="4" s="1"/>
  <c r="L58" i="4"/>
  <c r="M58" i="4" s="1"/>
  <c r="N58" i="4" s="1"/>
  <c r="O58" i="4" s="1"/>
  <c r="L59" i="4"/>
  <c r="M59" i="4" s="1"/>
  <c r="N59" i="4" s="1"/>
  <c r="O59" i="4" s="1"/>
  <c r="L61" i="4"/>
  <c r="M61" i="4" s="1"/>
  <c r="N61" i="4" s="1"/>
  <c r="O61" i="4" s="1"/>
  <c r="L62" i="4"/>
  <c r="M62" i="4" s="1"/>
  <c r="N62" i="4" s="1"/>
  <c r="O62" i="4" s="1"/>
  <c r="L67" i="4"/>
  <c r="M67" i="4" s="1"/>
  <c r="N67" i="4" s="1"/>
  <c r="O67" i="4" s="1"/>
  <c r="L68" i="4"/>
  <c r="M68" i="4" s="1"/>
  <c r="N68" i="4" s="1"/>
  <c r="O68" i="4" s="1"/>
  <c r="G42" i="4"/>
  <c r="G45" i="4" s="1"/>
  <c r="K39" i="4"/>
  <c r="L60" i="4"/>
  <c r="M60" i="4" s="1"/>
  <c r="N60" i="4" s="1"/>
  <c r="O60" i="4" s="1"/>
  <c r="L64" i="4"/>
  <c r="M64" i="4" s="1"/>
  <c r="N64" i="4" s="1"/>
  <c r="O64" i="4" s="1"/>
  <c r="L65" i="4"/>
  <c r="M65" i="4" s="1"/>
  <c r="N65" i="4" s="1"/>
  <c r="O65" i="4" s="1"/>
  <c r="L63" i="4"/>
  <c r="M63" i="4" s="1"/>
  <c r="N63" i="4" s="1"/>
  <c r="O63" i="4" s="1"/>
  <c r="N57" i="4"/>
  <c r="O57" i="4" s="1"/>
  <c r="K37" i="4"/>
  <c r="J40" i="4"/>
  <c r="J38" i="4"/>
  <c r="K38" i="4"/>
  <c r="G43" i="4"/>
  <c r="J37" i="4"/>
  <c r="K40" i="4"/>
  <c r="J39" i="4"/>
  <c r="G8" i="4"/>
  <c r="G11" i="4"/>
  <c r="C23" i="4"/>
  <c r="B21" i="4"/>
  <c r="J3" i="4"/>
  <c r="J4" i="4"/>
  <c r="K4" i="4"/>
  <c r="G9" i="4"/>
  <c r="J6" i="4"/>
  <c r="K6" i="4"/>
  <c r="K3" i="4"/>
  <c r="K5" i="4"/>
  <c r="O71" i="4" l="1"/>
  <c r="C57" i="4"/>
  <c r="B58" i="4" s="1"/>
  <c r="C58" i="4" s="1"/>
  <c r="M71" i="4"/>
  <c r="B55" i="4"/>
  <c r="K43" i="4"/>
  <c r="J43" i="4"/>
  <c r="K42" i="4"/>
  <c r="J42" i="4"/>
  <c r="J46" i="4" s="1"/>
  <c r="K46" i="4" s="1"/>
  <c r="J47" i="4" s="1"/>
  <c r="K47" i="4" s="1"/>
  <c r="J48" i="4" s="1"/>
  <c r="K48" i="4" s="1"/>
  <c r="J49" i="4" s="1"/>
  <c r="K49" i="4" s="1"/>
  <c r="K9" i="4"/>
  <c r="J9" i="4"/>
  <c r="K8" i="4"/>
  <c r="J8" i="4"/>
  <c r="J12" i="4" s="1"/>
  <c r="K12" i="4" s="1"/>
  <c r="J13" i="4" s="1"/>
  <c r="K13" i="4" s="1"/>
  <c r="J14" i="4" s="1"/>
  <c r="K14" i="4" s="1"/>
  <c r="J15" i="4" s="1"/>
  <c r="K15" i="4" s="1"/>
  <c r="D23" i="4"/>
  <c r="B24" i="4"/>
  <c r="C24" i="4" s="1"/>
  <c r="L30" i="4"/>
  <c r="M30" i="4" s="1"/>
  <c r="N30" i="4" s="1"/>
  <c r="O30" i="4" s="1"/>
  <c r="L31" i="4"/>
  <c r="M31" i="4" s="1"/>
  <c r="N31" i="4" s="1"/>
  <c r="O31" i="4" s="1"/>
  <c r="L29" i="4"/>
  <c r="M29" i="4" s="1"/>
  <c r="N29" i="4" s="1"/>
  <c r="O29" i="4" s="1"/>
  <c r="L28" i="4"/>
  <c r="M28" i="4" s="1"/>
  <c r="N28" i="4" s="1"/>
  <c r="O28" i="4" s="1"/>
  <c r="L27" i="4"/>
  <c r="M27" i="4" s="1"/>
  <c r="N27" i="4" s="1"/>
  <c r="O27" i="4" s="1"/>
  <c r="L26" i="4"/>
  <c r="M26" i="4" s="1"/>
  <c r="N26" i="4" s="1"/>
  <c r="O26" i="4" s="1"/>
  <c r="L25" i="4"/>
  <c r="M25" i="4" s="1"/>
  <c r="N25" i="4" s="1"/>
  <c r="O25" i="4" s="1"/>
  <c r="L24" i="4"/>
  <c r="M24" i="4" s="1"/>
  <c r="N24" i="4" s="1"/>
  <c r="O24" i="4" s="1"/>
  <c r="L23" i="4"/>
  <c r="M23" i="4" s="1"/>
  <c r="L32" i="4"/>
  <c r="M32" i="4" s="1"/>
  <c r="N32" i="4" s="1"/>
  <c r="O32" i="4" s="1"/>
  <c r="D57" i="4" l="1"/>
  <c r="J57" i="4" s="1"/>
  <c r="D58" i="4"/>
  <c r="B59" i="4"/>
  <c r="C59" i="4" s="1"/>
  <c r="G57" i="4"/>
  <c r="H57" i="4" s="1"/>
  <c r="I57" i="4" s="1"/>
  <c r="F57" i="4"/>
  <c r="D24" i="4"/>
  <c r="B25" i="4"/>
  <c r="C25" i="4" s="1"/>
  <c r="F23" i="4"/>
  <c r="G23" i="4"/>
  <c r="H23" i="4" s="1"/>
  <c r="I23" i="4" s="1"/>
  <c r="M33" i="4"/>
  <c r="N23" i="4"/>
  <c r="O23" i="4" s="1"/>
  <c r="O33" i="4" s="1"/>
  <c r="J23" i="4"/>
  <c r="D59" i="4" l="1"/>
  <c r="B60" i="4"/>
  <c r="C60" i="4" s="1"/>
  <c r="G58" i="4"/>
  <c r="H58" i="4" s="1"/>
  <c r="I58" i="4" s="1"/>
  <c r="F58" i="4"/>
  <c r="J58" i="4"/>
  <c r="F24" i="4"/>
  <c r="G24" i="4"/>
  <c r="H24" i="4" s="1"/>
  <c r="I24" i="4" s="1"/>
  <c r="J24" i="4"/>
  <c r="D25" i="4"/>
  <c r="B26" i="4"/>
  <c r="C26" i="4" s="1"/>
  <c r="D60" i="4" l="1"/>
  <c r="B61" i="4"/>
  <c r="C61" i="4" s="1"/>
  <c r="G59" i="4"/>
  <c r="H59" i="4" s="1"/>
  <c r="I59" i="4" s="1"/>
  <c r="F59" i="4"/>
  <c r="J59" i="4"/>
  <c r="D26" i="4"/>
  <c r="B27" i="4"/>
  <c r="C27" i="4" s="1"/>
  <c r="F25" i="4"/>
  <c r="G25" i="4"/>
  <c r="H25" i="4" s="1"/>
  <c r="I25" i="4" s="1"/>
  <c r="J25" i="4"/>
  <c r="D61" i="4" l="1"/>
  <c r="B62" i="4"/>
  <c r="C62" i="4" s="1"/>
  <c r="G60" i="4"/>
  <c r="H60" i="4" s="1"/>
  <c r="I60" i="4" s="1"/>
  <c r="F60" i="4"/>
  <c r="J60" i="4"/>
  <c r="F26" i="4"/>
  <c r="G26" i="4"/>
  <c r="H26" i="4" s="1"/>
  <c r="I26" i="4" s="1"/>
  <c r="J26" i="4"/>
  <c r="D27" i="4"/>
  <c r="B28" i="4"/>
  <c r="C28" i="4" s="1"/>
  <c r="D62" i="4" l="1"/>
  <c r="B63" i="4"/>
  <c r="C63" i="4" s="1"/>
  <c r="G61" i="4"/>
  <c r="H61" i="4" s="1"/>
  <c r="I61" i="4" s="1"/>
  <c r="F61" i="4"/>
  <c r="J61" i="4"/>
  <c r="D28" i="4"/>
  <c r="B29" i="4"/>
  <c r="C29" i="4" s="1"/>
  <c r="F27" i="4"/>
  <c r="G27" i="4"/>
  <c r="H27" i="4" s="1"/>
  <c r="I27" i="4" s="1"/>
  <c r="J27" i="4"/>
  <c r="D63" i="4" l="1"/>
  <c r="B64" i="4"/>
  <c r="C64" i="4" s="1"/>
  <c r="G62" i="4"/>
  <c r="H62" i="4" s="1"/>
  <c r="I62" i="4" s="1"/>
  <c r="F62" i="4"/>
  <c r="J62" i="4"/>
  <c r="D29" i="4"/>
  <c r="B30" i="4"/>
  <c r="C30" i="4" s="1"/>
  <c r="F28" i="4"/>
  <c r="G28" i="4"/>
  <c r="H28" i="4" s="1"/>
  <c r="I28" i="4" s="1"/>
  <c r="J28" i="4"/>
  <c r="D64" i="4" l="1"/>
  <c r="B65" i="4"/>
  <c r="C65" i="4" s="1"/>
  <c r="G63" i="4"/>
  <c r="H63" i="4" s="1"/>
  <c r="I63" i="4" s="1"/>
  <c r="F63" i="4"/>
  <c r="J63" i="4"/>
  <c r="D30" i="4"/>
  <c r="B31" i="4"/>
  <c r="C31" i="4" s="1"/>
  <c r="F29" i="4"/>
  <c r="G29" i="4"/>
  <c r="H29" i="4" s="1"/>
  <c r="I29" i="4" s="1"/>
  <c r="J29" i="4"/>
  <c r="D65" i="4" l="1"/>
  <c r="B66" i="4"/>
  <c r="C66" i="4" s="1"/>
  <c r="G64" i="4"/>
  <c r="H64" i="4" s="1"/>
  <c r="I64" i="4" s="1"/>
  <c r="F64" i="4"/>
  <c r="J64" i="4"/>
  <c r="F30" i="4"/>
  <c r="G30" i="4"/>
  <c r="H30" i="4" s="1"/>
  <c r="I30" i="4" s="1"/>
  <c r="J30" i="4"/>
  <c r="D31" i="4"/>
  <c r="B32" i="4"/>
  <c r="C32" i="4" s="1"/>
  <c r="D32" i="4" s="1"/>
  <c r="D66" i="4" l="1"/>
  <c r="B67" i="4"/>
  <c r="C67" i="4" s="1"/>
  <c r="G65" i="4"/>
  <c r="H65" i="4" s="1"/>
  <c r="I65" i="4" s="1"/>
  <c r="F65" i="4"/>
  <c r="J65" i="4"/>
  <c r="F32" i="4"/>
  <c r="G32" i="4"/>
  <c r="H32" i="4" s="1"/>
  <c r="I32" i="4" s="1"/>
  <c r="J32" i="4"/>
  <c r="F31" i="4"/>
  <c r="G31" i="4"/>
  <c r="H31" i="4" s="1"/>
  <c r="I31" i="4" s="1"/>
  <c r="J31" i="4"/>
  <c r="D67" i="4" l="1"/>
  <c r="B68" i="4"/>
  <c r="C68" i="4" s="1"/>
  <c r="G66" i="4"/>
  <c r="H66" i="4" s="1"/>
  <c r="I66" i="4" s="1"/>
  <c r="F66" i="4"/>
  <c r="J66" i="4"/>
  <c r="I33" i="4"/>
  <c r="F33" i="4"/>
  <c r="D68" i="4" l="1"/>
  <c r="B69" i="4"/>
  <c r="C69" i="4" s="1"/>
  <c r="G67" i="4"/>
  <c r="H67" i="4" s="1"/>
  <c r="I67" i="4" s="1"/>
  <c r="F67" i="4"/>
  <c r="J67" i="4"/>
  <c r="D69" i="4" l="1"/>
  <c r="B70" i="4"/>
  <c r="C70" i="4" s="1"/>
  <c r="D70" i="4" s="1"/>
  <c r="G68" i="4"/>
  <c r="H68" i="4" s="1"/>
  <c r="I68" i="4" s="1"/>
  <c r="F68" i="4"/>
  <c r="J68" i="4"/>
  <c r="G70" i="4" l="1"/>
  <c r="H70" i="4" s="1"/>
  <c r="I70" i="4" s="1"/>
  <c r="F70" i="4"/>
  <c r="J70" i="4"/>
  <c r="G69" i="4"/>
  <c r="H69" i="4" s="1"/>
  <c r="I69" i="4" s="1"/>
  <c r="F69" i="4"/>
  <c r="J69" i="4"/>
  <c r="F71" i="4" l="1"/>
  <c r="I71" i="4"/>
</calcChain>
</file>

<file path=xl/sharedStrings.xml><?xml version="1.0" encoding="utf-8"?>
<sst xmlns="http://schemas.openxmlformats.org/spreadsheetml/2006/main" count="166" uniqueCount="89">
  <si>
    <t xml:space="preserve"> </t>
  </si>
  <si>
    <t>year: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</si>
  <si>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</si>
  <si>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</si>
  <si>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</si>
  <si>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</si>
  <si>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</si>
  <si>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</si>
  <si>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</si>
  <si>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</si>
  <si>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</si>
  <si>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</si>
  <si>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</si>
  <si>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incidence</t>
  </si>
  <si>
    <t>trend incidence</t>
  </si>
  <si>
    <t>mortality</t>
  </si>
  <si>
    <t>trend mortality</t>
  </si>
  <si>
    <t>ASR</t>
  </si>
  <si>
    <t>trend ASR</t>
  </si>
  <si>
    <t>Срзнач=</t>
  </si>
  <si>
    <t>Медиана</t>
  </si>
  <si>
    <t>Сроткл=</t>
  </si>
  <si>
    <t>x±0,3σ</t>
  </si>
  <si>
    <t>n=</t>
  </si>
  <si>
    <t>x±0,7σ</t>
  </si>
  <si>
    <t>min=</t>
  </si>
  <si>
    <t>x±1,1σ</t>
  </si>
  <si>
    <t>max=</t>
  </si>
  <si>
    <t>x±3,0σ</t>
  </si>
  <si>
    <t>lg(16)=</t>
  </si>
  <si>
    <t>Ɣ=</t>
  </si>
  <si>
    <t>х±1,5σ</t>
  </si>
  <si>
    <t>x=(∑V*p)/n=</t>
  </si>
  <si>
    <t>х±0,5σ</t>
  </si>
  <si>
    <t>Ɣ*∑p/σ=</t>
  </si>
  <si>
    <t>до 12,59</t>
  </si>
  <si>
    <t>Группировка</t>
  </si>
  <si>
    <t>Cеред</t>
  </si>
  <si>
    <t>Чис.</t>
  </si>
  <si>
    <t>Теор. част.</t>
  </si>
  <si>
    <t>Уточ.</t>
  </si>
  <si>
    <t>районов</t>
  </si>
  <si>
    <t>интер</t>
  </si>
  <si>
    <t>район.</t>
  </si>
  <si>
    <t>V*p</t>
  </si>
  <si>
    <t>d=V-x</t>
  </si>
  <si>
    <t>d2</t>
  </si>
  <si>
    <t>d2*p</t>
  </si>
  <si>
    <t>t=(V-x)/ơ</t>
  </si>
  <si>
    <t>F(t)</t>
  </si>
  <si>
    <t>(Ɣ∑p/ơ)*</t>
  </si>
  <si>
    <t>теор.</t>
  </si>
  <si>
    <t>p-p'</t>
  </si>
  <si>
    <t>(p-p')2/p'</t>
  </si>
  <si>
    <t>п/п</t>
  </si>
  <si>
    <t>(V)</t>
  </si>
  <si>
    <t>(p)</t>
  </si>
  <si>
    <t>*F(t)</t>
  </si>
  <si>
    <t>1.</t>
  </si>
  <si>
    <t>2.</t>
  </si>
  <si>
    <t>3.</t>
  </si>
  <si>
    <t>4.</t>
  </si>
  <si>
    <t>5.</t>
  </si>
  <si>
    <t>6.</t>
  </si>
  <si>
    <t>до 13,51</t>
  </si>
  <si>
    <t>Mangistau</t>
  </si>
  <si>
    <t>Kyzylorda</t>
  </si>
  <si>
    <t>North Kazakhstan</t>
  </si>
  <si>
    <t>Atyrau</t>
  </si>
  <si>
    <t>Astana city</t>
  </si>
  <si>
    <t>West Kazakhstan</t>
  </si>
  <si>
    <t>Zhambyl</t>
  </si>
  <si>
    <t>Akmola</t>
  </si>
  <si>
    <t>Aktobe</t>
  </si>
  <si>
    <t>Pavlodar</t>
  </si>
  <si>
    <t>Kostanay</t>
  </si>
  <si>
    <t>Karaganda</t>
  </si>
  <si>
    <t>South Kazakhstan</t>
  </si>
  <si>
    <t>East Kazakhstan</t>
  </si>
  <si>
    <t>Almaty</t>
  </si>
  <si>
    <t>Almaty city</t>
  </si>
  <si>
    <r>
      <t>σ=корень((∑d</t>
    </r>
    <r>
      <rPr>
        <b/>
        <vertAlign val="superscript"/>
        <sz val="10"/>
        <rFont val="Arial"/>
        <family val="2"/>
        <charset val="204"/>
        <scheme val="minor"/>
      </rPr>
      <t>2</t>
    </r>
    <r>
      <rPr>
        <b/>
        <sz val="10"/>
        <rFont val="Arial"/>
        <family val="2"/>
        <charset val="204"/>
        <scheme val="minor"/>
      </rPr>
      <t>*p)/n)=</t>
    </r>
  </si>
  <si>
    <r>
      <t xml:space="preserve">част., </t>
    </r>
    <r>
      <rPr>
        <b/>
        <sz val="10"/>
        <rFont val="Arial"/>
        <family val="2"/>
        <charset val="204"/>
        <scheme val="minor"/>
      </rPr>
      <t>p'</t>
    </r>
  </si>
  <si>
    <r>
      <t>χ</t>
    </r>
    <r>
      <rPr>
        <b/>
        <vertAlign val="superscript"/>
        <sz val="10"/>
        <rFont val="Arial"/>
        <family val="2"/>
        <charset val="204"/>
        <scheme val="minor"/>
      </rPr>
      <t>2</t>
    </r>
  </si>
  <si>
    <t>per 100,000 population of female</t>
  </si>
  <si>
    <t>Figure 1. Dynamics of crude incidence and mortality rates of cervical cancer in Kazakhstan, 2009-2018</t>
  </si>
  <si>
    <t>Figure 2.Dynamics of age-standardized incidence rate of cervical cancer in Kazakhstan, 2009-2018</t>
  </si>
  <si>
    <t>Data for calculating the cartogram by crude indicators, per 100,000 population of female</t>
  </si>
  <si>
    <t>Data for calculating the cartogram by standardized indicators, per 100,000 population of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</si>
</sst>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8" x14ac:knownFonts="1">
    <font>
      <sz val="11"/>
      <color theme="1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0"/>
      <name val="Arial"/>
      <family val="2"/>
      <charset val="204"/>
      <scheme val="minor"/>
    </font>
    <font>
      <sz val="10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b/>
      <vertAlign val="superscript"/>
      <sz val="10"/>
      <name val="Arial"/>
      <family val="2"/>
      <charset val="204"/>
      <scheme val="minor"/>
    </font>
    <font>
      <b/>
      <sz val="10"/>
      <color indexed="9"/>
      <name val="Arial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1" xfId="0" applyBorder="1"/>
    <xf numFmtId="164" fontId="0" fillId="0" borderId="1" xfId="0" applyNumberFormat="1" applyBorder="1"/>
    <xf numFmtId="0" fontId="0" fillId="0" borderId="4" xfId="0" applyBorder="1"/>
    <xf numFmtId="0" fontId="0" fillId="0" borderId="10" xfId="0" applyBorder="1"/>
    <xf numFmtId="0" fontId="0" fillId="0" borderId="2" xfId="0" applyBorder="1"/>
    <xf numFmtId="164" fontId="0" fillId="0" borderId="2" xfId="0" applyNumberFormat="1" applyBorder="1"/>
    <xf numFmtId="0" fontId="0" fillId="0" borderId="11" xfId="0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164" fontId="4" fillId="2" borderId="1" xfId="0" applyNumberFormat="1" applyFont="1" applyFill="1" applyBorder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left"/>
    </xf>
    <xf numFmtId="0" fontId="5" fillId="0" borderId="1" xfId="0" applyFont="1" applyBorder="1"/>
    <xf numFmtId="2" fontId="2" fillId="0" borderId="1" xfId="0" applyNumberFormat="1" applyFont="1" applyBorder="1"/>
    <xf numFmtId="2" fontId="3" fillId="0" borderId="1" xfId="0" applyNumberFormat="1" applyFont="1" applyBorder="1"/>
    <xf numFmtId="164" fontId="3" fillId="0" borderId="0" xfId="0" applyNumberFormat="1" applyFont="1"/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/>
    <xf numFmtId="1" fontId="4" fillId="2" borderId="1" xfId="0" applyNumberFormat="1" applyFont="1" applyFill="1" applyBorder="1"/>
    <xf numFmtId="1" fontId="5" fillId="0" borderId="1" xfId="0" applyNumberFormat="1" applyFont="1" applyBorder="1"/>
    <xf numFmtId="164" fontId="5" fillId="0" borderId="1" xfId="0" applyNumberFormat="1" applyFont="1" applyBorder="1"/>
    <xf numFmtId="1" fontId="4" fillId="0" borderId="1" xfId="0" applyNumberFormat="1" applyFont="1" applyBorder="1"/>
    <xf numFmtId="164" fontId="4" fillId="3" borderId="1" xfId="0" applyNumberFormat="1" applyFont="1" applyFill="1" applyBorder="1"/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left"/>
    </xf>
    <xf numFmtId="1" fontId="2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/>
    <xf numFmtId="164" fontId="2" fillId="5" borderId="1" xfId="0" applyNumberFormat="1" applyFont="1" applyFill="1" applyBorder="1" applyAlignment="1">
      <alignment horizontal="center"/>
    </xf>
    <xf numFmtId="164" fontId="4" fillId="6" borderId="1" xfId="0" applyNumberFormat="1" applyFont="1" applyFill="1" applyBorder="1"/>
    <xf numFmtId="164" fontId="2" fillId="7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164" fontId="7" fillId="9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/>
    <xf numFmtId="166" fontId="3" fillId="0" borderId="1" xfId="0" applyNumberFormat="1" applyFont="1" applyBorder="1" applyAlignment="1">
      <alignment horizontal="center"/>
    </xf>
    <xf numFmtId="1" fontId="3" fillId="5" borderId="1" xfId="0" applyNumberFormat="1" applyFont="1" applyFill="1" applyBorder="1" applyAlignment="1">
      <alignment horizontal="center"/>
    </xf>
    <xf numFmtId="2" fontId="3" fillId="5" borderId="1" xfId="0" applyNumberFormat="1" applyFont="1" applyFill="1" applyBorder="1"/>
    <xf numFmtId="2" fontId="3" fillId="0" borderId="0" xfId="0" applyNumberFormat="1" applyFont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164" fontId="3" fillId="0" borderId="5" xfId="0" applyNumberFormat="1" applyFont="1" applyBorder="1"/>
    <xf numFmtId="1" fontId="3" fillId="0" borderId="5" xfId="0" applyNumberFormat="1" applyFont="1" applyBorder="1" applyAlignment="1">
      <alignment horizontal="center"/>
    </xf>
    <xf numFmtId="1" fontId="3" fillId="5" borderId="5" xfId="0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164" fontId="2" fillId="5" borderId="6" xfId="0" applyNumberFormat="1" applyFont="1" applyFill="1" applyBorder="1"/>
    <xf numFmtId="2" fontId="4" fillId="2" borderId="1" xfId="0" applyNumberFormat="1" applyFont="1" applyFill="1" applyBorder="1"/>
    <xf numFmtId="1" fontId="2" fillId="0" borderId="0" xfId="0" applyNumberFormat="1" applyFont="1" applyAlignment="1">
      <alignment horizontal="left"/>
    </xf>
    <xf numFmtId="2" fontId="4" fillId="6" borderId="1" xfId="0" applyNumberFormat="1" applyFont="1" applyFill="1" applyBorder="1"/>
    <xf numFmtId="2" fontId="2" fillId="5" borderId="1" xfId="0" applyNumberFormat="1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2" fontId="7" fillId="9" borderId="1" xfId="0" applyNumberFormat="1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1" fontId="3" fillId="0" borderId="0" xfId="0" applyNumberFormat="1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/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3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:M6" totalsRowShown="0" headerRowDxfId="33" headerRowBorderDxfId="32" tableBorderDxfId="31" totalsRowBorderDxfId="30">
  <tableColumns count="13">
    <tableColumn id="1" name=" " dataDxfId="29"/>
    <tableColumn id="2" name="year:" dataDxfId="28"/>
    <tableColumn id="3" name="2009" dataDxfId="27"/>
    <tableColumn id="4" name="2010" dataDxfId="26"/>
    <tableColumn id="5" name="2011" dataDxfId="25"/>
    <tableColumn id="6" name="2012" dataDxfId="24"/>
    <tableColumn id="7" name="2013" dataDxfId="23"/>
    <tableColumn id="8" name="2014" dataDxfId="22"/>
    <tableColumn id="9" name="2015" dataDxfId="21"/>
    <tableColumn id="10" name="2016" dataDxfId="20"/>
    <tableColumn id="11" name="2017" dataDxfId="19"/>
    <tableColumn id="12" name="2018" dataDxfId="18"/>
    <tableColumn id="13" name="2019" dataDxfId="1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Таблица15" displayName="Таблица15" ref="A2:M4" totalsRowShown="0" headerRowDxfId="16" headerRowBorderDxfId="15" tableBorderDxfId="14" totalsRowBorderDxfId="13">
  <tableColumns count="13">
    <tableColumn id="1" name=" " dataDxfId="12"/>
    <tableColumn id="2" name="year:" dataDxfId="11"/>
    <tableColumn id="3" name="2009" dataDxfId="10"/>
    <tableColumn id="4" name="2010" dataDxfId="9"/>
    <tableColumn id="5" name="2011" dataDxfId="8"/>
    <tableColumn id="6" name="2012" dataDxfId="7"/>
    <tableColumn id="7" name="2013" dataDxfId="6"/>
    <tableColumn id="8" name="2014" dataDxfId="5"/>
    <tableColumn id="9" name="2015" dataDxfId="4"/>
    <tableColumn id="10" name="2016" dataDxfId="3"/>
    <tableColumn id="11" name="2017" dataDxfId="2"/>
    <tableColumn id="12" name="2018" dataDxfId="1"/>
    <tableColumn id="13" name="2019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A8" sqref="A8"/>
    </sheetView>
  </sheetViews>
  <sheetFormatPr defaultRowHeight="14.25" x14ac:dyDescent="0.2"/>
  <cols>
    <col min="1" max="1" width="13.5" bestFit="1" customWidth="1"/>
  </cols>
  <sheetData>
    <row r="1" spans="1:13" ht="15" x14ac:dyDescent="0.25">
      <c r="A1" s="2" t="s">
        <v>85</v>
      </c>
    </row>
    <row r="2" spans="1:13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5" t="s">
        <v>12</v>
      </c>
    </row>
    <row r="3" spans="1:13" x14ac:dyDescent="0.2">
      <c r="A3" s="6" t="s">
        <v>13</v>
      </c>
      <c r="B3" s="7"/>
      <c r="C3" s="8">
        <v>16.333685237933988</v>
      </c>
      <c r="D3" s="8">
        <v>16.30695866406343</v>
      </c>
      <c r="E3" s="8">
        <v>17.051643933490134</v>
      </c>
      <c r="F3" s="8">
        <v>18.825885697099956</v>
      </c>
      <c r="G3" s="8">
        <v>18.638093589284296</v>
      </c>
      <c r="H3" s="8">
        <v>20.087970212570831</v>
      </c>
      <c r="I3" s="8">
        <v>20.281790262297086</v>
      </c>
      <c r="J3" s="8">
        <v>18.952473768899889</v>
      </c>
      <c r="K3" s="8">
        <v>19.914081872174513</v>
      </c>
      <c r="L3" s="8">
        <v>19.538675847922477</v>
      </c>
      <c r="M3" s="9"/>
    </row>
    <row r="4" spans="1:13" x14ac:dyDescent="0.2">
      <c r="A4" s="6" t="s">
        <v>14</v>
      </c>
      <c r="B4" s="7"/>
      <c r="C4" s="8">
        <v>16.699948160139098</v>
      </c>
      <c r="D4" s="8">
        <v>17.120654326457888</v>
      </c>
      <c r="E4" s="8">
        <v>17.541360492776683</v>
      </c>
      <c r="F4" s="8">
        <v>17.962066659095473</v>
      </c>
      <c r="G4" s="8">
        <v>18.382772825414264</v>
      </c>
      <c r="H4" s="8">
        <v>18.803478991733058</v>
      </c>
      <c r="I4" s="8">
        <v>19.224185158051849</v>
      </c>
      <c r="J4" s="8">
        <v>19.64489132437064</v>
      </c>
      <c r="K4" s="8">
        <v>20.065597490689434</v>
      </c>
      <c r="L4" s="8">
        <v>20.486303657008225</v>
      </c>
      <c r="M4" s="9"/>
    </row>
    <row r="5" spans="1:13" x14ac:dyDescent="0.2">
      <c r="A5" s="6" t="s">
        <v>15</v>
      </c>
      <c r="B5" s="7"/>
      <c r="C5" s="8">
        <v>8.4143226983296309</v>
      </c>
      <c r="D5" s="8">
        <v>7.3970937402362233</v>
      </c>
      <c r="E5" s="8">
        <v>7.7155165732114446</v>
      </c>
      <c r="F5" s="8">
        <v>7.9010794125674888</v>
      </c>
      <c r="G5" s="8">
        <v>7.0507073847874997</v>
      </c>
      <c r="H5" s="8">
        <v>7.7625414898829526</v>
      </c>
      <c r="I5" s="8">
        <v>7.2419097760228368</v>
      </c>
      <c r="J5" s="8">
        <v>7.0880060858255653</v>
      </c>
      <c r="K5" s="8">
        <v>6.4326160227708113</v>
      </c>
      <c r="L5" s="8">
        <v>6.4488307170192218</v>
      </c>
      <c r="M5" s="9"/>
    </row>
    <row r="6" spans="1:13" x14ac:dyDescent="0.2">
      <c r="A6" s="10" t="s">
        <v>16</v>
      </c>
      <c r="B6" s="11"/>
      <c r="C6" s="12">
        <v>8.1319169108522615</v>
      </c>
      <c r="D6" s="12">
        <v>7.9571047951218405</v>
      </c>
      <c r="E6" s="12">
        <v>7.7822926793914196</v>
      </c>
      <c r="F6" s="12">
        <v>7.6074805636609986</v>
      </c>
      <c r="G6" s="12">
        <v>7.4326684479305776</v>
      </c>
      <c r="H6" s="12">
        <v>7.2578563322001575</v>
      </c>
      <c r="I6" s="12">
        <v>7.0830442164697365</v>
      </c>
      <c r="J6" s="12">
        <v>6.9082321007393155</v>
      </c>
      <c r="K6" s="12">
        <v>6.7334199850088945</v>
      </c>
      <c r="L6" s="12">
        <v>6.5586078692784735</v>
      </c>
      <c r="M6" s="13"/>
    </row>
    <row r="8" spans="1:13" x14ac:dyDescent="0.2">
      <c r="A8" t="s">
        <v>84</v>
      </c>
    </row>
  </sheetData>
  <printOptions horizontalCentered="1"/>
  <pageMargins left="0.19685039370078741" right="0.19685039370078741" top="0.78740157480314965" bottom="0.78740157480314965" header="0.31496062992125984" footer="0.31496062992125984"/>
  <pageSetup paperSize="9" orientation="landscape" verticalDpi="0" r:id="rId1"/>
  <headerFooter>
    <oddHeader>&amp;L&amp;T&amp;C&amp;F&amp;R&amp;D</oddHeader>
    <oddFooter>&amp;C&amp;A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A6" sqref="A6"/>
    </sheetView>
  </sheetViews>
  <sheetFormatPr defaultRowHeight="14.25" x14ac:dyDescent="0.2"/>
  <cols>
    <col min="2" max="2" width="5.125" bestFit="1" customWidth="1"/>
  </cols>
  <sheetData>
    <row r="1" spans="1:13" ht="15" x14ac:dyDescent="0.25">
      <c r="A1" s="2" t="s">
        <v>86</v>
      </c>
    </row>
    <row r="2" spans="1:13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5" t="s">
        <v>12</v>
      </c>
    </row>
    <row r="3" spans="1:13" x14ac:dyDescent="0.2">
      <c r="A3" s="6" t="s">
        <v>17</v>
      </c>
      <c r="B3" s="7"/>
      <c r="C3" s="8">
        <v>15.805771685218021</v>
      </c>
      <c r="D3" s="8">
        <v>15.759701100328284</v>
      </c>
      <c r="E3" s="8">
        <v>16.428414245819059</v>
      </c>
      <c r="F3" s="8">
        <v>18.069766399756286</v>
      </c>
      <c r="G3" s="8">
        <v>17.927597002067277</v>
      </c>
      <c r="H3" s="8">
        <v>19.140326854087533</v>
      </c>
      <c r="I3" s="8">
        <v>19.268926704731633</v>
      </c>
      <c r="J3" s="8">
        <v>17.898160990531597</v>
      </c>
      <c r="K3" s="8">
        <v>18.730596144167439</v>
      </c>
      <c r="L3" s="8">
        <v>18.29683400790714</v>
      </c>
      <c r="M3" s="9"/>
    </row>
    <row r="4" spans="1:13" x14ac:dyDescent="0.2">
      <c r="A4" s="10" t="s">
        <v>18</v>
      </c>
      <c r="B4" s="11"/>
      <c r="C4" s="12">
        <v>16.222388494327287</v>
      </c>
      <c r="D4" s="12">
        <v>16.557993165245982</v>
      </c>
      <c r="E4" s="12">
        <v>16.89359783616468</v>
      </c>
      <c r="F4" s="12">
        <v>17.229202507083379</v>
      </c>
      <c r="G4" s="12">
        <v>17.564807178002077</v>
      </c>
      <c r="H4" s="12">
        <v>17.900411848920776</v>
      </c>
      <c r="I4" s="12">
        <v>18.236016519839474</v>
      </c>
      <c r="J4" s="12">
        <v>18.571621190758172</v>
      </c>
      <c r="K4" s="12">
        <v>18.907225861676871</v>
      </c>
      <c r="L4" s="12">
        <v>19.242830532595566</v>
      </c>
      <c r="M4" s="13"/>
    </row>
    <row r="5" spans="1:13" x14ac:dyDescent="0.2"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x14ac:dyDescent="0.2">
      <c r="A6" t="s">
        <v>84</v>
      </c>
      <c r="C6" s="1"/>
      <c r="D6" s="1"/>
      <c r="E6" s="1"/>
      <c r="F6" s="1"/>
      <c r="G6" s="1"/>
      <c r="H6" s="1"/>
      <c r="I6" s="1"/>
      <c r="J6" s="1"/>
      <c r="K6" s="1"/>
      <c r="L6" s="1"/>
    </row>
  </sheetData>
  <printOptions horizontalCentered="1"/>
  <pageMargins left="0.19685039370078741" right="0.19685039370078741" top="0.78740157480314965" bottom="0.78740157480314965" header="0.31496062992125984" footer="0.31496062992125984"/>
  <pageSetup paperSize="9" orientation="landscape" verticalDpi="0" r:id="rId1"/>
  <headerFooter>
    <oddHeader>&amp;L&amp;T&amp;C&amp;F&amp;R&amp;D</oddHeader>
    <oddFooter>&amp;C&amp;A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opLeftCell="A52" zoomScaleNormal="100" workbookViewId="0">
      <selection activeCell="J11" sqref="J11:K11"/>
    </sheetView>
  </sheetViews>
  <sheetFormatPr defaultRowHeight="12.75" x14ac:dyDescent="0.2"/>
  <cols>
    <col min="1" max="1" width="3.625" style="15" bestFit="1" customWidth="1"/>
    <col min="2" max="2" width="15.125" style="15" bestFit="1" customWidth="1"/>
    <col min="3" max="3" width="5.625" style="15" bestFit="1" customWidth="1"/>
    <col min="4" max="4" width="7.125" style="15" bestFit="1" customWidth="1"/>
    <col min="5" max="5" width="6.625" style="14" bestFit="1" customWidth="1"/>
    <col min="6" max="6" width="10.125" style="14" customWidth="1"/>
    <col min="7" max="7" width="5.75" style="14" bestFit="1" customWidth="1"/>
    <col min="8" max="8" width="5.5" style="15" bestFit="1" customWidth="1"/>
    <col min="9" max="9" width="8.625" style="15" bestFit="1" customWidth="1"/>
    <col min="10" max="10" width="8.5" style="15" bestFit="1" customWidth="1"/>
    <col min="11" max="11" width="8.625" style="15" customWidth="1"/>
    <col min="12" max="12" width="8.5" style="15" bestFit="1" customWidth="1"/>
    <col min="13" max="13" width="6.5" style="15" bestFit="1" customWidth="1"/>
    <col min="14" max="14" width="5.625" style="15" bestFit="1" customWidth="1"/>
    <col min="15" max="15" width="8.25" style="15" bestFit="1" customWidth="1"/>
    <col min="16" max="256" width="8.875" style="15"/>
    <col min="257" max="257" width="2.875" style="15" bestFit="1" customWidth="1"/>
    <col min="258" max="258" width="16.5" style="15" bestFit="1" customWidth="1"/>
    <col min="259" max="259" width="5" style="15" bestFit="1" customWidth="1"/>
    <col min="260" max="260" width="6" style="15" bestFit="1" customWidth="1"/>
    <col min="261" max="261" width="4.5" style="15" bestFit="1" customWidth="1"/>
    <col min="262" max="262" width="7" style="15" bestFit="1" customWidth="1"/>
    <col min="263" max="263" width="4.5" style="15" bestFit="1" customWidth="1"/>
    <col min="264" max="264" width="4.875" style="15" bestFit="1" customWidth="1"/>
    <col min="265" max="265" width="5.625" style="15" bestFit="1" customWidth="1"/>
    <col min="266" max="266" width="5.5" style="15" bestFit="1" customWidth="1"/>
    <col min="267" max="267" width="5.625" style="15" customWidth="1"/>
    <col min="268" max="268" width="6.5" style="15" bestFit="1" customWidth="1"/>
    <col min="269" max="269" width="4.875" style="15" bestFit="1" customWidth="1"/>
    <col min="270" max="270" width="2.875" style="15" bestFit="1" customWidth="1"/>
    <col min="271" max="271" width="6.625" style="15" bestFit="1" customWidth="1"/>
    <col min="272" max="512" width="8.875" style="15"/>
    <col min="513" max="513" width="2.875" style="15" bestFit="1" customWidth="1"/>
    <col min="514" max="514" width="16.5" style="15" bestFit="1" customWidth="1"/>
    <col min="515" max="515" width="5" style="15" bestFit="1" customWidth="1"/>
    <col min="516" max="516" width="6" style="15" bestFit="1" customWidth="1"/>
    <col min="517" max="517" width="4.5" style="15" bestFit="1" customWidth="1"/>
    <col min="518" max="518" width="7" style="15" bestFit="1" customWidth="1"/>
    <col min="519" max="519" width="4.5" style="15" bestFit="1" customWidth="1"/>
    <col min="520" max="520" width="4.875" style="15" bestFit="1" customWidth="1"/>
    <col min="521" max="521" width="5.625" style="15" bestFit="1" customWidth="1"/>
    <col min="522" max="522" width="5.5" style="15" bestFit="1" customWidth="1"/>
    <col min="523" max="523" width="5.625" style="15" customWidth="1"/>
    <col min="524" max="524" width="6.5" style="15" bestFit="1" customWidth="1"/>
    <col min="525" max="525" width="4.875" style="15" bestFit="1" customWidth="1"/>
    <col min="526" max="526" width="2.875" style="15" bestFit="1" customWidth="1"/>
    <col min="527" max="527" width="6.625" style="15" bestFit="1" customWidth="1"/>
    <col min="528" max="768" width="8.875" style="15"/>
    <col min="769" max="769" width="2.875" style="15" bestFit="1" customWidth="1"/>
    <col min="770" max="770" width="16.5" style="15" bestFit="1" customWidth="1"/>
    <col min="771" max="771" width="5" style="15" bestFit="1" customWidth="1"/>
    <col min="772" max="772" width="6" style="15" bestFit="1" customWidth="1"/>
    <col min="773" max="773" width="4.5" style="15" bestFit="1" customWidth="1"/>
    <col min="774" max="774" width="7" style="15" bestFit="1" customWidth="1"/>
    <col min="775" max="775" width="4.5" style="15" bestFit="1" customWidth="1"/>
    <col min="776" max="776" width="4.875" style="15" bestFit="1" customWidth="1"/>
    <col min="777" max="777" width="5.625" style="15" bestFit="1" customWidth="1"/>
    <col min="778" max="778" width="5.5" style="15" bestFit="1" customWidth="1"/>
    <col min="779" max="779" width="5.625" style="15" customWidth="1"/>
    <col min="780" max="780" width="6.5" style="15" bestFit="1" customWidth="1"/>
    <col min="781" max="781" width="4.875" style="15" bestFit="1" customWidth="1"/>
    <col min="782" max="782" width="2.875" style="15" bestFit="1" customWidth="1"/>
    <col min="783" max="783" width="6.625" style="15" bestFit="1" customWidth="1"/>
    <col min="784" max="1024" width="8.875" style="15"/>
    <col min="1025" max="1025" width="2.875" style="15" bestFit="1" customWidth="1"/>
    <col min="1026" max="1026" width="16.5" style="15" bestFit="1" customWidth="1"/>
    <col min="1027" max="1027" width="5" style="15" bestFit="1" customWidth="1"/>
    <col min="1028" max="1028" width="6" style="15" bestFit="1" customWidth="1"/>
    <col min="1029" max="1029" width="4.5" style="15" bestFit="1" customWidth="1"/>
    <col min="1030" max="1030" width="7" style="15" bestFit="1" customWidth="1"/>
    <col min="1031" max="1031" width="4.5" style="15" bestFit="1" customWidth="1"/>
    <col min="1032" max="1032" width="4.875" style="15" bestFit="1" customWidth="1"/>
    <col min="1033" max="1033" width="5.625" style="15" bestFit="1" customWidth="1"/>
    <col min="1034" max="1034" width="5.5" style="15" bestFit="1" customWidth="1"/>
    <col min="1035" max="1035" width="5.625" style="15" customWidth="1"/>
    <col min="1036" max="1036" width="6.5" style="15" bestFit="1" customWidth="1"/>
    <col min="1037" max="1037" width="4.875" style="15" bestFit="1" customWidth="1"/>
    <col min="1038" max="1038" width="2.875" style="15" bestFit="1" customWidth="1"/>
    <col min="1039" max="1039" width="6.625" style="15" bestFit="1" customWidth="1"/>
    <col min="1040" max="1280" width="8.875" style="15"/>
    <col min="1281" max="1281" width="2.875" style="15" bestFit="1" customWidth="1"/>
    <col min="1282" max="1282" width="16.5" style="15" bestFit="1" customWidth="1"/>
    <col min="1283" max="1283" width="5" style="15" bestFit="1" customWidth="1"/>
    <col min="1284" max="1284" width="6" style="15" bestFit="1" customWidth="1"/>
    <col min="1285" max="1285" width="4.5" style="15" bestFit="1" customWidth="1"/>
    <col min="1286" max="1286" width="7" style="15" bestFit="1" customWidth="1"/>
    <col min="1287" max="1287" width="4.5" style="15" bestFit="1" customWidth="1"/>
    <col min="1288" max="1288" width="4.875" style="15" bestFit="1" customWidth="1"/>
    <col min="1289" max="1289" width="5.625" style="15" bestFit="1" customWidth="1"/>
    <col min="1290" max="1290" width="5.5" style="15" bestFit="1" customWidth="1"/>
    <col min="1291" max="1291" width="5.625" style="15" customWidth="1"/>
    <col min="1292" max="1292" width="6.5" style="15" bestFit="1" customWidth="1"/>
    <col min="1293" max="1293" width="4.875" style="15" bestFit="1" customWidth="1"/>
    <col min="1294" max="1294" width="2.875" style="15" bestFit="1" customWidth="1"/>
    <col min="1295" max="1295" width="6.625" style="15" bestFit="1" customWidth="1"/>
    <col min="1296" max="1536" width="8.875" style="15"/>
    <col min="1537" max="1537" width="2.875" style="15" bestFit="1" customWidth="1"/>
    <col min="1538" max="1538" width="16.5" style="15" bestFit="1" customWidth="1"/>
    <col min="1539" max="1539" width="5" style="15" bestFit="1" customWidth="1"/>
    <col min="1540" max="1540" width="6" style="15" bestFit="1" customWidth="1"/>
    <col min="1541" max="1541" width="4.5" style="15" bestFit="1" customWidth="1"/>
    <col min="1542" max="1542" width="7" style="15" bestFit="1" customWidth="1"/>
    <col min="1543" max="1543" width="4.5" style="15" bestFit="1" customWidth="1"/>
    <col min="1544" max="1544" width="4.875" style="15" bestFit="1" customWidth="1"/>
    <col min="1545" max="1545" width="5.625" style="15" bestFit="1" customWidth="1"/>
    <col min="1546" max="1546" width="5.5" style="15" bestFit="1" customWidth="1"/>
    <col min="1547" max="1547" width="5.625" style="15" customWidth="1"/>
    <col min="1548" max="1548" width="6.5" style="15" bestFit="1" customWidth="1"/>
    <col min="1549" max="1549" width="4.875" style="15" bestFit="1" customWidth="1"/>
    <col min="1550" max="1550" width="2.875" style="15" bestFit="1" customWidth="1"/>
    <col min="1551" max="1551" width="6.625" style="15" bestFit="1" customWidth="1"/>
    <col min="1552" max="1792" width="8.875" style="15"/>
    <col min="1793" max="1793" width="2.875" style="15" bestFit="1" customWidth="1"/>
    <col min="1794" max="1794" width="16.5" style="15" bestFit="1" customWidth="1"/>
    <col min="1795" max="1795" width="5" style="15" bestFit="1" customWidth="1"/>
    <col min="1796" max="1796" width="6" style="15" bestFit="1" customWidth="1"/>
    <col min="1797" max="1797" width="4.5" style="15" bestFit="1" customWidth="1"/>
    <col min="1798" max="1798" width="7" style="15" bestFit="1" customWidth="1"/>
    <col min="1799" max="1799" width="4.5" style="15" bestFit="1" customWidth="1"/>
    <col min="1800" max="1800" width="4.875" style="15" bestFit="1" customWidth="1"/>
    <col min="1801" max="1801" width="5.625" style="15" bestFit="1" customWidth="1"/>
    <col min="1802" max="1802" width="5.5" style="15" bestFit="1" customWidth="1"/>
    <col min="1803" max="1803" width="5.625" style="15" customWidth="1"/>
    <col min="1804" max="1804" width="6.5" style="15" bestFit="1" customWidth="1"/>
    <col min="1805" max="1805" width="4.875" style="15" bestFit="1" customWidth="1"/>
    <col min="1806" max="1806" width="2.875" style="15" bestFit="1" customWidth="1"/>
    <col min="1807" max="1807" width="6.625" style="15" bestFit="1" customWidth="1"/>
    <col min="1808" max="2048" width="8.875" style="15"/>
    <col min="2049" max="2049" width="2.875" style="15" bestFit="1" customWidth="1"/>
    <col min="2050" max="2050" width="16.5" style="15" bestFit="1" customWidth="1"/>
    <col min="2051" max="2051" width="5" style="15" bestFit="1" customWidth="1"/>
    <col min="2052" max="2052" width="6" style="15" bestFit="1" customWidth="1"/>
    <col min="2053" max="2053" width="4.5" style="15" bestFit="1" customWidth="1"/>
    <col min="2054" max="2054" width="7" style="15" bestFit="1" customWidth="1"/>
    <col min="2055" max="2055" width="4.5" style="15" bestFit="1" customWidth="1"/>
    <col min="2056" max="2056" width="4.875" style="15" bestFit="1" customWidth="1"/>
    <col min="2057" max="2057" width="5.625" style="15" bestFit="1" customWidth="1"/>
    <col min="2058" max="2058" width="5.5" style="15" bestFit="1" customWidth="1"/>
    <col min="2059" max="2059" width="5.625" style="15" customWidth="1"/>
    <col min="2060" max="2060" width="6.5" style="15" bestFit="1" customWidth="1"/>
    <col min="2061" max="2061" width="4.875" style="15" bestFit="1" customWidth="1"/>
    <col min="2062" max="2062" width="2.875" style="15" bestFit="1" customWidth="1"/>
    <col min="2063" max="2063" width="6.625" style="15" bestFit="1" customWidth="1"/>
    <col min="2064" max="2304" width="8.875" style="15"/>
    <col min="2305" max="2305" width="2.875" style="15" bestFit="1" customWidth="1"/>
    <col min="2306" max="2306" width="16.5" style="15" bestFit="1" customWidth="1"/>
    <col min="2307" max="2307" width="5" style="15" bestFit="1" customWidth="1"/>
    <col min="2308" max="2308" width="6" style="15" bestFit="1" customWidth="1"/>
    <col min="2309" max="2309" width="4.5" style="15" bestFit="1" customWidth="1"/>
    <col min="2310" max="2310" width="7" style="15" bestFit="1" customWidth="1"/>
    <col min="2311" max="2311" width="4.5" style="15" bestFit="1" customWidth="1"/>
    <col min="2312" max="2312" width="4.875" style="15" bestFit="1" customWidth="1"/>
    <col min="2313" max="2313" width="5.625" style="15" bestFit="1" customWidth="1"/>
    <col min="2314" max="2314" width="5.5" style="15" bestFit="1" customWidth="1"/>
    <col min="2315" max="2315" width="5.625" style="15" customWidth="1"/>
    <col min="2316" max="2316" width="6.5" style="15" bestFit="1" customWidth="1"/>
    <col min="2317" max="2317" width="4.875" style="15" bestFit="1" customWidth="1"/>
    <col min="2318" max="2318" width="2.875" style="15" bestFit="1" customWidth="1"/>
    <col min="2319" max="2319" width="6.625" style="15" bestFit="1" customWidth="1"/>
    <col min="2320" max="2560" width="8.875" style="15"/>
    <col min="2561" max="2561" width="2.875" style="15" bestFit="1" customWidth="1"/>
    <col min="2562" max="2562" width="16.5" style="15" bestFit="1" customWidth="1"/>
    <col min="2563" max="2563" width="5" style="15" bestFit="1" customWidth="1"/>
    <col min="2564" max="2564" width="6" style="15" bestFit="1" customWidth="1"/>
    <col min="2565" max="2565" width="4.5" style="15" bestFit="1" customWidth="1"/>
    <col min="2566" max="2566" width="7" style="15" bestFit="1" customWidth="1"/>
    <col min="2567" max="2567" width="4.5" style="15" bestFit="1" customWidth="1"/>
    <col min="2568" max="2568" width="4.875" style="15" bestFit="1" customWidth="1"/>
    <col min="2569" max="2569" width="5.625" style="15" bestFit="1" customWidth="1"/>
    <col min="2570" max="2570" width="5.5" style="15" bestFit="1" customWidth="1"/>
    <col min="2571" max="2571" width="5.625" style="15" customWidth="1"/>
    <col min="2572" max="2572" width="6.5" style="15" bestFit="1" customWidth="1"/>
    <col min="2573" max="2573" width="4.875" style="15" bestFit="1" customWidth="1"/>
    <col min="2574" max="2574" width="2.875" style="15" bestFit="1" customWidth="1"/>
    <col min="2575" max="2575" width="6.625" style="15" bestFit="1" customWidth="1"/>
    <col min="2576" max="2816" width="8.875" style="15"/>
    <col min="2817" max="2817" width="2.875" style="15" bestFit="1" customWidth="1"/>
    <col min="2818" max="2818" width="16.5" style="15" bestFit="1" customWidth="1"/>
    <col min="2819" max="2819" width="5" style="15" bestFit="1" customWidth="1"/>
    <col min="2820" max="2820" width="6" style="15" bestFit="1" customWidth="1"/>
    <col min="2821" max="2821" width="4.5" style="15" bestFit="1" customWidth="1"/>
    <col min="2822" max="2822" width="7" style="15" bestFit="1" customWidth="1"/>
    <col min="2823" max="2823" width="4.5" style="15" bestFit="1" customWidth="1"/>
    <col min="2824" max="2824" width="4.875" style="15" bestFit="1" customWidth="1"/>
    <col min="2825" max="2825" width="5.625" style="15" bestFit="1" customWidth="1"/>
    <col min="2826" max="2826" width="5.5" style="15" bestFit="1" customWidth="1"/>
    <col min="2827" max="2827" width="5.625" style="15" customWidth="1"/>
    <col min="2828" max="2828" width="6.5" style="15" bestFit="1" customWidth="1"/>
    <col min="2829" max="2829" width="4.875" style="15" bestFit="1" customWidth="1"/>
    <col min="2830" max="2830" width="2.875" style="15" bestFit="1" customWidth="1"/>
    <col min="2831" max="2831" width="6.625" style="15" bestFit="1" customWidth="1"/>
    <col min="2832" max="3072" width="8.875" style="15"/>
    <col min="3073" max="3073" width="2.875" style="15" bestFit="1" customWidth="1"/>
    <col min="3074" max="3074" width="16.5" style="15" bestFit="1" customWidth="1"/>
    <col min="3075" max="3075" width="5" style="15" bestFit="1" customWidth="1"/>
    <col min="3076" max="3076" width="6" style="15" bestFit="1" customWidth="1"/>
    <col min="3077" max="3077" width="4.5" style="15" bestFit="1" customWidth="1"/>
    <col min="3078" max="3078" width="7" style="15" bestFit="1" customWidth="1"/>
    <col min="3079" max="3079" width="4.5" style="15" bestFit="1" customWidth="1"/>
    <col min="3080" max="3080" width="4.875" style="15" bestFit="1" customWidth="1"/>
    <col min="3081" max="3081" width="5.625" style="15" bestFit="1" customWidth="1"/>
    <col min="3082" max="3082" width="5.5" style="15" bestFit="1" customWidth="1"/>
    <col min="3083" max="3083" width="5.625" style="15" customWidth="1"/>
    <col min="3084" max="3084" width="6.5" style="15" bestFit="1" customWidth="1"/>
    <col min="3085" max="3085" width="4.875" style="15" bestFit="1" customWidth="1"/>
    <col min="3086" max="3086" width="2.875" style="15" bestFit="1" customWidth="1"/>
    <col min="3087" max="3087" width="6.625" style="15" bestFit="1" customWidth="1"/>
    <col min="3088" max="3328" width="8.875" style="15"/>
    <col min="3329" max="3329" width="2.875" style="15" bestFit="1" customWidth="1"/>
    <col min="3330" max="3330" width="16.5" style="15" bestFit="1" customWidth="1"/>
    <col min="3331" max="3331" width="5" style="15" bestFit="1" customWidth="1"/>
    <col min="3332" max="3332" width="6" style="15" bestFit="1" customWidth="1"/>
    <col min="3333" max="3333" width="4.5" style="15" bestFit="1" customWidth="1"/>
    <col min="3334" max="3334" width="7" style="15" bestFit="1" customWidth="1"/>
    <col min="3335" max="3335" width="4.5" style="15" bestFit="1" customWidth="1"/>
    <col min="3336" max="3336" width="4.875" style="15" bestFit="1" customWidth="1"/>
    <col min="3337" max="3337" width="5.625" style="15" bestFit="1" customWidth="1"/>
    <col min="3338" max="3338" width="5.5" style="15" bestFit="1" customWidth="1"/>
    <col min="3339" max="3339" width="5.625" style="15" customWidth="1"/>
    <col min="3340" max="3340" width="6.5" style="15" bestFit="1" customWidth="1"/>
    <col min="3341" max="3341" width="4.875" style="15" bestFit="1" customWidth="1"/>
    <col min="3342" max="3342" width="2.875" style="15" bestFit="1" customWidth="1"/>
    <col min="3343" max="3343" width="6.625" style="15" bestFit="1" customWidth="1"/>
    <col min="3344" max="3584" width="8.875" style="15"/>
    <col min="3585" max="3585" width="2.875" style="15" bestFit="1" customWidth="1"/>
    <col min="3586" max="3586" width="16.5" style="15" bestFit="1" customWidth="1"/>
    <col min="3587" max="3587" width="5" style="15" bestFit="1" customWidth="1"/>
    <col min="3588" max="3588" width="6" style="15" bestFit="1" customWidth="1"/>
    <col min="3589" max="3589" width="4.5" style="15" bestFit="1" customWidth="1"/>
    <col min="3590" max="3590" width="7" style="15" bestFit="1" customWidth="1"/>
    <col min="3591" max="3591" width="4.5" style="15" bestFit="1" customWidth="1"/>
    <col min="3592" max="3592" width="4.875" style="15" bestFit="1" customWidth="1"/>
    <col min="3593" max="3593" width="5.625" style="15" bestFit="1" customWidth="1"/>
    <col min="3594" max="3594" width="5.5" style="15" bestFit="1" customWidth="1"/>
    <col min="3595" max="3595" width="5.625" style="15" customWidth="1"/>
    <col min="3596" max="3596" width="6.5" style="15" bestFit="1" customWidth="1"/>
    <col min="3597" max="3597" width="4.875" style="15" bestFit="1" customWidth="1"/>
    <col min="3598" max="3598" width="2.875" style="15" bestFit="1" customWidth="1"/>
    <col min="3599" max="3599" width="6.625" style="15" bestFit="1" customWidth="1"/>
    <col min="3600" max="3840" width="8.875" style="15"/>
    <col min="3841" max="3841" width="2.875" style="15" bestFit="1" customWidth="1"/>
    <col min="3842" max="3842" width="16.5" style="15" bestFit="1" customWidth="1"/>
    <col min="3843" max="3843" width="5" style="15" bestFit="1" customWidth="1"/>
    <col min="3844" max="3844" width="6" style="15" bestFit="1" customWidth="1"/>
    <col min="3845" max="3845" width="4.5" style="15" bestFit="1" customWidth="1"/>
    <col min="3846" max="3846" width="7" style="15" bestFit="1" customWidth="1"/>
    <col min="3847" max="3847" width="4.5" style="15" bestFit="1" customWidth="1"/>
    <col min="3848" max="3848" width="4.875" style="15" bestFit="1" customWidth="1"/>
    <col min="3849" max="3849" width="5.625" style="15" bestFit="1" customWidth="1"/>
    <col min="3850" max="3850" width="5.5" style="15" bestFit="1" customWidth="1"/>
    <col min="3851" max="3851" width="5.625" style="15" customWidth="1"/>
    <col min="3852" max="3852" width="6.5" style="15" bestFit="1" customWidth="1"/>
    <col min="3853" max="3853" width="4.875" style="15" bestFit="1" customWidth="1"/>
    <col min="3854" max="3854" width="2.875" style="15" bestFit="1" customWidth="1"/>
    <col min="3855" max="3855" width="6.625" style="15" bestFit="1" customWidth="1"/>
    <col min="3856" max="4096" width="8.875" style="15"/>
    <col min="4097" max="4097" width="2.875" style="15" bestFit="1" customWidth="1"/>
    <col min="4098" max="4098" width="16.5" style="15" bestFit="1" customWidth="1"/>
    <col min="4099" max="4099" width="5" style="15" bestFit="1" customWidth="1"/>
    <col min="4100" max="4100" width="6" style="15" bestFit="1" customWidth="1"/>
    <col min="4101" max="4101" width="4.5" style="15" bestFit="1" customWidth="1"/>
    <col min="4102" max="4102" width="7" style="15" bestFit="1" customWidth="1"/>
    <col min="4103" max="4103" width="4.5" style="15" bestFit="1" customWidth="1"/>
    <col min="4104" max="4104" width="4.875" style="15" bestFit="1" customWidth="1"/>
    <col min="4105" max="4105" width="5.625" style="15" bestFit="1" customWidth="1"/>
    <col min="4106" max="4106" width="5.5" style="15" bestFit="1" customWidth="1"/>
    <col min="4107" max="4107" width="5.625" style="15" customWidth="1"/>
    <col min="4108" max="4108" width="6.5" style="15" bestFit="1" customWidth="1"/>
    <col min="4109" max="4109" width="4.875" style="15" bestFit="1" customWidth="1"/>
    <col min="4110" max="4110" width="2.875" style="15" bestFit="1" customWidth="1"/>
    <col min="4111" max="4111" width="6.625" style="15" bestFit="1" customWidth="1"/>
    <col min="4112" max="4352" width="8.875" style="15"/>
    <col min="4353" max="4353" width="2.875" style="15" bestFit="1" customWidth="1"/>
    <col min="4354" max="4354" width="16.5" style="15" bestFit="1" customWidth="1"/>
    <col min="4355" max="4355" width="5" style="15" bestFit="1" customWidth="1"/>
    <col min="4356" max="4356" width="6" style="15" bestFit="1" customWidth="1"/>
    <col min="4357" max="4357" width="4.5" style="15" bestFit="1" customWidth="1"/>
    <col min="4358" max="4358" width="7" style="15" bestFit="1" customWidth="1"/>
    <col min="4359" max="4359" width="4.5" style="15" bestFit="1" customWidth="1"/>
    <col min="4360" max="4360" width="4.875" style="15" bestFit="1" customWidth="1"/>
    <col min="4361" max="4361" width="5.625" style="15" bestFit="1" customWidth="1"/>
    <col min="4362" max="4362" width="5.5" style="15" bestFit="1" customWidth="1"/>
    <col min="4363" max="4363" width="5.625" style="15" customWidth="1"/>
    <col min="4364" max="4364" width="6.5" style="15" bestFit="1" customWidth="1"/>
    <col min="4365" max="4365" width="4.875" style="15" bestFit="1" customWidth="1"/>
    <col min="4366" max="4366" width="2.875" style="15" bestFit="1" customWidth="1"/>
    <col min="4367" max="4367" width="6.625" style="15" bestFit="1" customWidth="1"/>
    <col min="4368" max="4608" width="8.875" style="15"/>
    <col min="4609" max="4609" width="2.875" style="15" bestFit="1" customWidth="1"/>
    <col min="4610" max="4610" width="16.5" style="15" bestFit="1" customWidth="1"/>
    <col min="4611" max="4611" width="5" style="15" bestFit="1" customWidth="1"/>
    <col min="4612" max="4612" width="6" style="15" bestFit="1" customWidth="1"/>
    <col min="4613" max="4613" width="4.5" style="15" bestFit="1" customWidth="1"/>
    <col min="4614" max="4614" width="7" style="15" bestFit="1" customWidth="1"/>
    <col min="4615" max="4615" width="4.5" style="15" bestFit="1" customWidth="1"/>
    <col min="4616" max="4616" width="4.875" style="15" bestFit="1" customWidth="1"/>
    <col min="4617" max="4617" width="5.625" style="15" bestFit="1" customWidth="1"/>
    <col min="4618" max="4618" width="5.5" style="15" bestFit="1" customWidth="1"/>
    <col min="4619" max="4619" width="5.625" style="15" customWidth="1"/>
    <col min="4620" max="4620" width="6.5" style="15" bestFit="1" customWidth="1"/>
    <col min="4621" max="4621" width="4.875" style="15" bestFit="1" customWidth="1"/>
    <col min="4622" max="4622" width="2.875" style="15" bestFit="1" customWidth="1"/>
    <col min="4623" max="4623" width="6.625" style="15" bestFit="1" customWidth="1"/>
    <col min="4624" max="4864" width="8.875" style="15"/>
    <col min="4865" max="4865" width="2.875" style="15" bestFit="1" customWidth="1"/>
    <col min="4866" max="4866" width="16.5" style="15" bestFit="1" customWidth="1"/>
    <col min="4867" max="4867" width="5" style="15" bestFit="1" customWidth="1"/>
    <col min="4868" max="4868" width="6" style="15" bestFit="1" customWidth="1"/>
    <col min="4869" max="4869" width="4.5" style="15" bestFit="1" customWidth="1"/>
    <col min="4870" max="4870" width="7" style="15" bestFit="1" customWidth="1"/>
    <col min="4871" max="4871" width="4.5" style="15" bestFit="1" customWidth="1"/>
    <col min="4872" max="4872" width="4.875" style="15" bestFit="1" customWidth="1"/>
    <col min="4873" max="4873" width="5.625" style="15" bestFit="1" customWidth="1"/>
    <col min="4874" max="4874" width="5.5" style="15" bestFit="1" customWidth="1"/>
    <col min="4875" max="4875" width="5.625" style="15" customWidth="1"/>
    <col min="4876" max="4876" width="6.5" style="15" bestFit="1" customWidth="1"/>
    <col min="4877" max="4877" width="4.875" style="15" bestFit="1" customWidth="1"/>
    <col min="4878" max="4878" width="2.875" style="15" bestFit="1" customWidth="1"/>
    <col min="4879" max="4879" width="6.625" style="15" bestFit="1" customWidth="1"/>
    <col min="4880" max="5120" width="8.875" style="15"/>
    <col min="5121" max="5121" width="2.875" style="15" bestFit="1" customWidth="1"/>
    <col min="5122" max="5122" width="16.5" style="15" bestFit="1" customWidth="1"/>
    <col min="5123" max="5123" width="5" style="15" bestFit="1" customWidth="1"/>
    <col min="5124" max="5124" width="6" style="15" bestFit="1" customWidth="1"/>
    <col min="5125" max="5125" width="4.5" style="15" bestFit="1" customWidth="1"/>
    <col min="5126" max="5126" width="7" style="15" bestFit="1" customWidth="1"/>
    <col min="5127" max="5127" width="4.5" style="15" bestFit="1" customWidth="1"/>
    <col min="5128" max="5128" width="4.875" style="15" bestFit="1" customWidth="1"/>
    <col min="5129" max="5129" width="5.625" style="15" bestFit="1" customWidth="1"/>
    <col min="5130" max="5130" width="5.5" style="15" bestFit="1" customWidth="1"/>
    <col min="5131" max="5131" width="5.625" style="15" customWidth="1"/>
    <col min="5132" max="5132" width="6.5" style="15" bestFit="1" customWidth="1"/>
    <col min="5133" max="5133" width="4.875" style="15" bestFit="1" customWidth="1"/>
    <col min="5134" max="5134" width="2.875" style="15" bestFit="1" customWidth="1"/>
    <col min="5135" max="5135" width="6.625" style="15" bestFit="1" customWidth="1"/>
    <col min="5136" max="5376" width="8.875" style="15"/>
    <col min="5377" max="5377" width="2.875" style="15" bestFit="1" customWidth="1"/>
    <col min="5378" max="5378" width="16.5" style="15" bestFit="1" customWidth="1"/>
    <col min="5379" max="5379" width="5" style="15" bestFit="1" customWidth="1"/>
    <col min="5380" max="5380" width="6" style="15" bestFit="1" customWidth="1"/>
    <col min="5381" max="5381" width="4.5" style="15" bestFit="1" customWidth="1"/>
    <col min="5382" max="5382" width="7" style="15" bestFit="1" customWidth="1"/>
    <col min="5383" max="5383" width="4.5" style="15" bestFit="1" customWidth="1"/>
    <col min="5384" max="5384" width="4.875" style="15" bestFit="1" customWidth="1"/>
    <col min="5385" max="5385" width="5.625" style="15" bestFit="1" customWidth="1"/>
    <col min="5386" max="5386" width="5.5" style="15" bestFit="1" customWidth="1"/>
    <col min="5387" max="5387" width="5.625" style="15" customWidth="1"/>
    <col min="5388" max="5388" width="6.5" style="15" bestFit="1" customWidth="1"/>
    <col min="5389" max="5389" width="4.875" style="15" bestFit="1" customWidth="1"/>
    <col min="5390" max="5390" width="2.875" style="15" bestFit="1" customWidth="1"/>
    <col min="5391" max="5391" width="6.625" style="15" bestFit="1" customWidth="1"/>
    <col min="5392" max="5632" width="8.875" style="15"/>
    <col min="5633" max="5633" width="2.875" style="15" bestFit="1" customWidth="1"/>
    <col min="5634" max="5634" width="16.5" style="15" bestFit="1" customWidth="1"/>
    <col min="5635" max="5635" width="5" style="15" bestFit="1" customWidth="1"/>
    <col min="5636" max="5636" width="6" style="15" bestFit="1" customWidth="1"/>
    <col min="5637" max="5637" width="4.5" style="15" bestFit="1" customWidth="1"/>
    <col min="5638" max="5638" width="7" style="15" bestFit="1" customWidth="1"/>
    <col min="5639" max="5639" width="4.5" style="15" bestFit="1" customWidth="1"/>
    <col min="5640" max="5640" width="4.875" style="15" bestFit="1" customWidth="1"/>
    <col min="5641" max="5641" width="5.625" style="15" bestFit="1" customWidth="1"/>
    <col min="5642" max="5642" width="5.5" style="15" bestFit="1" customWidth="1"/>
    <col min="5643" max="5643" width="5.625" style="15" customWidth="1"/>
    <col min="5644" max="5644" width="6.5" style="15" bestFit="1" customWidth="1"/>
    <col min="5645" max="5645" width="4.875" style="15" bestFit="1" customWidth="1"/>
    <col min="5646" max="5646" width="2.875" style="15" bestFit="1" customWidth="1"/>
    <col min="5647" max="5647" width="6.625" style="15" bestFit="1" customWidth="1"/>
    <col min="5648" max="5888" width="8.875" style="15"/>
    <col min="5889" max="5889" width="2.875" style="15" bestFit="1" customWidth="1"/>
    <col min="5890" max="5890" width="16.5" style="15" bestFit="1" customWidth="1"/>
    <col min="5891" max="5891" width="5" style="15" bestFit="1" customWidth="1"/>
    <col min="5892" max="5892" width="6" style="15" bestFit="1" customWidth="1"/>
    <col min="5893" max="5893" width="4.5" style="15" bestFit="1" customWidth="1"/>
    <col min="5894" max="5894" width="7" style="15" bestFit="1" customWidth="1"/>
    <col min="5895" max="5895" width="4.5" style="15" bestFit="1" customWidth="1"/>
    <col min="5896" max="5896" width="4.875" style="15" bestFit="1" customWidth="1"/>
    <col min="5897" max="5897" width="5.625" style="15" bestFit="1" customWidth="1"/>
    <col min="5898" max="5898" width="5.5" style="15" bestFit="1" customWidth="1"/>
    <col min="5899" max="5899" width="5.625" style="15" customWidth="1"/>
    <col min="5900" max="5900" width="6.5" style="15" bestFit="1" customWidth="1"/>
    <col min="5901" max="5901" width="4.875" style="15" bestFit="1" customWidth="1"/>
    <col min="5902" max="5902" width="2.875" style="15" bestFit="1" customWidth="1"/>
    <col min="5903" max="5903" width="6.625" style="15" bestFit="1" customWidth="1"/>
    <col min="5904" max="6144" width="8.875" style="15"/>
    <col min="6145" max="6145" width="2.875" style="15" bestFit="1" customWidth="1"/>
    <col min="6146" max="6146" width="16.5" style="15" bestFit="1" customWidth="1"/>
    <col min="6147" max="6147" width="5" style="15" bestFit="1" customWidth="1"/>
    <col min="6148" max="6148" width="6" style="15" bestFit="1" customWidth="1"/>
    <col min="6149" max="6149" width="4.5" style="15" bestFit="1" customWidth="1"/>
    <col min="6150" max="6150" width="7" style="15" bestFit="1" customWidth="1"/>
    <col min="6151" max="6151" width="4.5" style="15" bestFit="1" customWidth="1"/>
    <col min="6152" max="6152" width="4.875" style="15" bestFit="1" customWidth="1"/>
    <col min="6153" max="6153" width="5.625" style="15" bestFit="1" customWidth="1"/>
    <col min="6154" max="6154" width="5.5" style="15" bestFit="1" customWidth="1"/>
    <col min="6155" max="6155" width="5.625" style="15" customWidth="1"/>
    <col min="6156" max="6156" width="6.5" style="15" bestFit="1" customWidth="1"/>
    <col min="6157" max="6157" width="4.875" style="15" bestFit="1" customWidth="1"/>
    <col min="6158" max="6158" width="2.875" style="15" bestFit="1" customWidth="1"/>
    <col min="6159" max="6159" width="6.625" style="15" bestFit="1" customWidth="1"/>
    <col min="6160" max="6400" width="8.875" style="15"/>
    <col min="6401" max="6401" width="2.875" style="15" bestFit="1" customWidth="1"/>
    <col min="6402" max="6402" width="16.5" style="15" bestFit="1" customWidth="1"/>
    <col min="6403" max="6403" width="5" style="15" bestFit="1" customWidth="1"/>
    <col min="6404" max="6404" width="6" style="15" bestFit="1" customWidth="1"/>
    <col min="6405" max="6405" width="4.5" style="15" bestFit="1" customWidth="1"/>
    <col min="6406" max="6406" width="7" style="15" bestFit="1" customWidth="1"/>
    <col min="6407" max="6407" width="4.5" style="15" bestFit="1" customWidth="1"/>
    <col min="6408" max="6408" width="4.875" style="15" bestFit="1" customWidth="1"/>
    <col min="6409" max="6409" width="5.625" style="15" bestFit="1" customWidth="1"/>
    <col min="6410" max="6410" width="5.5" style="15" bestFit="1" customWidth="1"/>
    <col min="6411" max="6411" width="5.625" style="15" customWidth="1"/>
    <col min="6412" max="6412" width="6.5" style="15" bestFit="1" customWidth="1"/>
    <col min="6413" max="6413" width="4.875" style="15" bestFit="1" customWidth="1"/>
    <col min="6414" max="6414" width="2.875" style="15" bestFit="1" customWidth="1"/>
    <col min="6415" max="6415" width="6.625" style="15" bestFit="1" customWidth="1"/>
    <col min="6416" max="6656" width="8.875" style="15"/>
    <col min="6657" max="6657" width="2.875" style="15" bestFit="1" customWidth="1"/>
    <col min="6658" max="6658" width="16.5" style="15" bestFit="1" customWidth="1"/>
    <col min="6659" max="6659" width="5" style="15" bestFit="1" customWidth="1"/>
    <col min="6660" max="6660" width="6" style="15" bestFit="1" customWidth="1"/>
    <col min="6661" max="6661" width="4.5" style="15" bestFit="1" customWidth="1"/>
    <col min="6662" max="6662" width="7" style="15" bestFit="1" customWidth="1"/>
    <col min="6663" max="6663" width="4.5" style="15" bestFit="1" customWidth="1"/>
    <col min="6664" max="6664" width="4.875" style="15" bestFit="1" customWidth="1"/>
    <col min="6665" max="6665" width="5.625" style="15" bestFit="1" customWidth="1"/>
    <col min="6666" max="6666" width="5.5" style="15" bestFit="1" customWidth="1"/>
    <col min="6667" max="6667" width="5.625" style="15" customWidth="1"/>
    <col min="6668" max="6668" width="6.5" style="15" bestFit="1" customWidth="1"/>
    <col min="6669" max="6669" width="4.875" style="15" bestFit="1" customWidth="1"/>
    <col min="6670" max="6670" width="2.875" style="15" bestFit="1" customWidth="1"/>
    <col min="6671" max="6671" width="6.625" style="15" bestFit="1" customWidth="1"/>
    <col min="6672" max="6912" width="8.875" style="15"/>
    <col min="6913" max="6913" width="2.875" style="15" bestFit="1" customWidth="1"/>
    <col min="6914" max="6914" width="16.5" style="15" bestFit="1" customWidth="1"/>
    <col min="6915" max="6915" width="5" style="15" bestFit="1" customWidth="1"/>
    <col min="6916" max="6916" width="6" style="15" bestFit="1" customWidth="1"/>
    <col min="6917" max="6917" width="4.5" style="15" bestFit="1" customWidth="1"/>
    <col min="6918" max="6918" width="7" style="15" bestFit="1" customWidth="1"/>
    <col min="6919" max="6919" width="4.5" style="15" bestFit="1" customWidth="1"/>
    <col min="6920" max="6920" width="4.875" style="15" bestFit="1" customWidth="1"/>
    <col min="6921" max="6921" width="5.625" style="15" bestFit="1" customWidth="1"/>
    <col min="6922" max="6922" width="5.5" style="15" bestFit="1" customWidth="1"/>
    <col min="6923" max="6923" width="5.625" style="15" customWidth="1"/>
    <col min="6924" max="6924" width="6.5" style="15" bestFit="1" customWidth="1"/>
    <col min="6925" max="6925" width="4.875" style="15" bestFit="1" customWidth="1"/>
    <col min="6926" max="6926" width="2.875" style="15" bestFit="1" customWidth="1"/>
    <col min="6927" max="6927" width="6.625" style="15" bestFit="1" customWidth="1"/>
    <col min="6928" max="7168" width="8.875" style="15"/>
    <col min="7169" max="7169" width="2.875" style="15" bestFit="1" customWidth="1"/>
    <col min="7170" max="7170" width="16.5" style="15" bestFit="1" customWidth="1"/>
    <col min="7171" max="7171" width="5" style="15" bestFit="1" customWidth="1"/>
    <col min="7172" max="7172" width="6" style="15" bestFit="1" customWidth="1"/>
    <col min="7173" max="7173" width="4.5" style="15" bestFit="1" customWidth="1"/>
    <col min="7174" max="7174" width="7" style="15" bestFit="1" customWidth="1"/>
    <col min="7175" max="7175" width="4.5" style="15" bestFit="1" customWidth="1"/>
    <col min="7176" max="7176" width="4.875" style="15" bestFit="1" customWidth="1"/>
    <col min="7177" max="7177" width="5.625" style="15" bestFit="1" customWidth="1"/>
    <col min="7178" max="7178" width="5.5" style="15" bestFit="1" customWidth="1"/>
    <col min="7179" max="7179" width="5.625" style="15" customWidth="1"/>
    <col min="7180" max="7180" width="6.5" style="15" bestFit="1" customWidth="1"/>
    <col min="7181" max="7181" width="4.875" style="15" bestFit="1" customWidth="1"/>
    <col min="7182" max="7182" width="2.875" style="15" bestFit="1" customWidth="1"/>
    <col min="7183" max="7183" width="6.625" style="15" bestFit="1" customWidth="1"/>
    <col min="7184" max="7424" width="8.875" style="15"/>
    <col min="7425" max="7425" width="2.875" style="15" bestFit="1" customWidth="1"/>
    <col min="7426" max="7426" width="16.5" style="15" bestFit="1" customWidth="1"/>
    <col min="7427" max="7427" width="5" style="15" bestFit="1" customWidth="1"/>
    <col min="7428" max="7428" width="6" style="15" bestFit="1" customWidth="1"/>
    <col min="7429" max="7429" width="4.5" style="15" bestFit="1" customWidth="1"/>
    <col min="7430" max="7430" width="7" style="15" bestFit="1" customWidth="1"/>
    <col min="7431" max="7431" width="4.5" style="15" bestFit="1" customWidth="1"/>
    <col min="7432" max="7432" width="4.875" style="15" bestFit="1" customWidth="1"/>
    <col min="7433" max="7433" width="5.625" style="15" bestFit="1" customWidth="1"/>
    <col min="7434" max="7434" width="5.5" style="15" bestFit="1" customWidth="1"/>
    <col min="7435" max="7435" width="5.625" style="15" customWidth="1"/>
    <col min="7436" max="7436" width="6.5" style="15" bestFit="1" customWidth="1"/>
    <col min="7437" max="7437" width="4.875" style="15" bestFit="1" customWidth="1"/>
    <col min="7438" max="7438" width="2.875" style="15" bestFit="1" customWidth="1"/>
    <col min="7439" max="7439" width="6.625" style="15" bestFit="1" customWidth="1"/>
    <col min="7440" max="7680" width="8.875" style="15"/>
    <col min="7681" max="7681" width="2.875" style="15" bestFit="1" customWidth="1"/>
    <col min="7682" max="7682" width="16.5" style="15" bestFit="1" customWidth="1"/>
    <col min="7683" max="7683" width="5" style="15" bestFit="1" customWidth="1"/>
    <col min="7684" max="7684" width="6" style="15" bestFit="1" customWidth="1"/>
    <col min="7685" max="7685" width="4.5" style="15" bestFit="1" customWidth="1"/>
    <col min="7686" max="7686" width="7" style="15" bestFit="1" customWidth="1"/>
    <col min="7687" max="7687" width="4.5" style="15" bestFit="1" customWidth="1"/>
    <col min="7688" max="7688" width="4.875" style="15" bestFit="1" customWidth="1"/>
    <col min="7689" max="7689" width="5.625" style="15" bestFit="1" customWidth="1"/>
    <col min="7690" max="7690" width="5.5" style="15" bestFit="1" customWidth="1"/>
    <col min="7691" max="7691" width="5.625" style="15" customWidth="1"/>
    <col min="7692" max="7692" width="6.5" style="15" bestFit="1" customWidth="1"/>
    <col min="7693" max="7693" width="4.875" style="15" bestFit="1" customWidth="1"/>
    <col min="7694" max="7694" width="2.875" style="15" bestFit="1" customWidth="1"/>
    <col min="7695" max="7695" width="6.625" style="15" bestFit="1" customWidth="1"/>
    <col min="7696" max="7936" width="8.875" style="15"/>
    <col min="7937" max="7937" width="2.875" style="15" bestFit="1" customWidth="1"/>
    <col min="7938" max="7938" width="16.5" style="15" bestFit="1" customWidth="1"/>
    <col min="7939" max="7939" width="5" style="15" bestFit="1" customWidth="1"/>
    <col min="7940" max="7940" width="6" style="15" bestFit="1" customWidth="1"/>
    <col min="7941" max="7941" width="4.5" style="15" bestFit="1" customWidth="1"/>
    <col min="7942" max="7942" width="7" style="15" bestFit="1" customWidth="1"/>
    <col min="7943" max="7943" width="4.5" style="15" bestFit="1" customWidth="1"/>
    <col min="7944" max="7944" width="4.875" style="15" bestFit="1" customWidth="1"/>
    <col min="7945" max="7945" width="5.625" style="15" bestFit="1" customWidth="1"/>
    <col min="7946" max="7946" width="5.5" style="15" bestFit="1" customWidth="1"/>
    <col min="7947" max="7947" width="5.625" style="15" customWidth="1"/>
    <col min="7948" max="7948" width="6.5" style="15" bestFit="1" customWidth="1"/>
    <col min="7949" max="7949" width="4.875" style="15" bestFit="1" customWidth="1"/>
    <col min="7950" max="7950" width="2.875" style="15" bestFit="1" customWidth="1"/>
    <col min="7951" max="7951" width="6.625" style="15" bestFit="1" customWidth="1"/>
    <col min="7952" max="8192" width="8.875" style="15"/>
    <col min="8193" max="8193" width="2.875" style="15" bestFit="1" customWidth="1"/>
    <col min="8194" max="8194" width="16.5" style="15" bestFit="1" customWidth="1"/>
    <col min="8195" max="8195" width="5" style="15" bestFit="1" customWidth="1"/>
    <col min="8196" max="8196" width="6" style="15" bestFit="1" customWidth="1"/>
    <col min="8197" max="8197" width="4.5" style="15" bestFit="1" customWidth="1"/>
    <col min="8198" max="8198" width="7" style="15" bestFit="1" customWidth="1"/>
    <col min="8199" max="8199" width="4.5" style="15" bestFit="1" customWidth="1"/>
    <col min="8200" max="8200" width="4.875" style="15" bestFit="1" customWidth="1"/>
    <col min="8201" max="8201" width="5.625" style="15" bestFit="1" customWidth="1"/>
    <col min="8202" max="8202" width="5.5" style="15" bestFit="1" customWidth="1"/>
    <col min="8203" max="8203" width="5.625" style="15" customWidth="1"/>
    <col min="8204" max="8204" width="6.5" style="15" bestFit="1" customWidth="1"/>
    <col min="8205" max="8205" width="4.875" style="15" bestFit="1" customWidth="1"/>
    <col min="8206" max="8206" width="2.875" style="15" bestFit="1" customWidth="1"/>
    <col min="8207" max="8207" width="6.625" style="15" bestFit="1" customWidth="1"/>
    <col min="8208" max="8448" width="8.875" style="15"/>
    <col min="8449" max="8449" width="2.875" style="15" bestFit="1" customWidth="1"/>
    <col min="8450" max="8450" width="16.5" style="15" bestFit="1" customWidth="1"/>
    <col min="8451" max="8451" width="5" style="15" bestFit="1" customWidth="1"/>
    <col min="8452" max="8452" width="6" style="15" bestFit="1" customWidth="1"/>
    <col min="8453" max="8453" width="4.5" style="15" bestFit="1" customWidth="1"/>
    <col min="8454" max="8454" width="7" style="15" bestFit="1" customWidth="1"/>
    <col min="8455" max="8455" width="4.5" style="15" bestFit="1" customWidth="1"/>
    <col min="8456" max="8456" width="4.875" style="15" bestFit="1" customWidth="1"/>
    <col min="8457" max="8457" width="5.625" style="15" bestFit="1" customWidth="1"/>
    <col min="8458" max="8458" width="5.5" style="15" bestFit="1" customWidth="1"/>
    <col min="8459" max="8459" width="5.625" style="15" customWidth="1"/>
    <col min="8460" max="8460" width="6.5" style="15" bestFit="1" customWidth="1"/>
    <col min="8461" max="8461" width="4.875" style="15" bestFit="1" customWidth="1"/>
    <col min="8462" max="8462" width="2.875" style="15" bestFit="1" customWidth="1"/>
    <col min="8463" max="8463" width="6.625" style="15" bestFit="1" customWidth="1"/>
    <col min="8464" max="8704" width="8.875" style="15"/>
    <col min="8705" max="8705" width="2.875" style="15" bestFit="1" customWidth="1"/>
    <col min="8706" max="8706" width="16.5" style="15" bestFit="1" customWidth="1"/>
    <col min="8707" max="8707" width="5" style="15" bestFit="1" customWidth="1"/>
    <col min="8708" max="8708" width="6" style="15" bestFit="1" customWidth="1"/>
    <col min="8709" max="8709" width="4.5" style="15" bestFit="1" customWidth="1"/>
    <col min="8710" max="8710" width="7" style="15" bestFit="1" customWidth="1"/>
    <col min="8711" max="8711" width="4.5" style="15" bestFit="1" customWidth="1"/>
    <col min="8712" max="8712" width="4.875" style="15" bestFit="1" customWidth="1"/>
    <col min="8713" max="8713" width="5.625" style="15" bestFit="1" customWidth="1"/>
    <col min="8714" max="8714" width="5.5" style="15" bestFit="1" customWidth="1"/>
    <col min="8715" max="8715" width="5.625" style="15" customWidth="1"/>
    <col min="8716" max="8716" width="6.5" style="15" bestFit="1" customWidth="1"/>
    <col min="8717" max="8717" width="4.875" style="15" bestFit="1" customWidth="1"/>
    <col min="8718" max="8718" width="2.875" style="15" bestFit="1" customWidth="1"/>
    <col min="8719" max="8719" width="6.625" style="15" bestFit="1" customWidth="1"/>
    <col min="8720" max="8960" width="8.875" style="15"/>
    <col min="8961" max="8961" width="2.875" style="15" bestFit="1" customWidth="1"/>
    <col min="8962" max="8962" width="16.5" style="15" bestFit="1" customWidth="1"/>
    <col min="8963" max="8963" width="5" style="15" bestFit="1" customWidth="1"/>
    <col min="8964" max="8964" width="6" style="15" bestFit="1" customWidth="1"/>
    <col min="8965" max="8965" width="4.5" style="15" bestFit="1" customWidth="1"/>
    <col min="8966" max="8966" width="7" style="15" bestFit="1" customWidth="1"/>
    <col min="8967" max="8967" width="4.5" style="15" bestFit="1" customWidth="1"/>
    <col min="8968" max="8968" width="4.875" style="15" bestFit="1" customWidth="1"/>
    <col min="8969" max="8969" width="5.625" style="15" bestFit="1" customWidth="1"/>
    <col min="8970" max="8970" width="5.5" style="15" bestFit="1" customWidth="1"/>
    <col min="8971" max="8971" width="5.625" style="15" customWidth="1"/>
    <col min="8972" max="8972" width="6.5" style="15" bestFit="1" customWidth="1"/>
    <col min="8973" max="8973" width="4.875" style="15" bestFit="1" customWidth="1"/>
    <col min="8974" max="8974" width="2.875" style="15" bestFit="1" customWidth="1"/>
    <col min="8975" max="8975" width="6.625" style="15" bestFit="1" customWidth="1"/>
    <col min="8976" max="9216" width="8.875" style="15"/>
    <col min="9217" max="9217" width="2.875" style="15" bestFit="1" customWidth="1"/>
    <col min="9218" max="9218" width="16.5" style="15" bestFit="1" customWidth="1"/>
    <col min="9219" max="9219" width="5" style="15" bestFit="1" customWidth="1"/>
    <col min="9220" max="9220" width="6" style="15" bestFit="1" customWidth="1"/>
    <col min="9221" max="9221" width="4.5" style="15" bestFit="1" customWidth="1"/>
    <col min="9222" max="9222" width="7" style="15" bestFit="1" customWidth="1"/>
    <col min="9223" max="9223" width="4.5" style="15" bestFit="1" customWidth="1"/>
    <col min="9224" max="9224" width="4.875" style="15" bestFit="1" customWidth="1"/>
    <col min="9225" max="9225" width="5.625" style="15" bestFit="1" customWidth="1"/>
    <col min="9226" max="9226" width="5.5" style="15" bestFit="1" customWidth="1"/>
    <col min="9227" max="9227" width="5.625" style="15" customWidth="1"/>
    <col min="9228" max="9228" width="6.5" style="15" bestFit="1" customWidth="1"/>
    <col min="9229" max="9229" width="4.875" style="15" bestFit="1" customWidth="1"/>
    <col min="9230" max="9230" width="2.875" style="15" bestFit="1" customWidth="1"/>
    <col min="9231" max="9231" width="6.625" style="15" bestFit="1" customWidth="1"/>
    <col min="9232" max="9472" width="8.875" style="15"/>
    <col min="9473" max="9473" width="2.875" style="15" bestFit="1" customWidth="1"/>
    <col min="9474" max="9474" width="16.5" style="15" bestFit="1" customWidth="1"/>
    <col min="9475" max="9475" width="5" style="15" bestFit="1" customWidth="1"/>
    <col min="9476" max="9476" width="6" style="15" bestFit="1" customWidth="1"/>
    <col min="9477" max="9477" width="4.5" style="15" bestFit="1" customWidth="1"/>
    <col min="9478" max="9478" width="7" style="15" bestFit="1" customWidth="1"/>
    <col min="9479" max="9479" width="4.5" style="15" bestFit="1" customWidth="1"/>
    <col min="9480" max="9480" width="4.875" style="15" bestFit="1" customWidth="1"/>
    <col min="9481" max="9481" width="5.625" style="15" bestFit="1" customWidth="1"/>
    <col min="9482" max="9482" width="5.5" style="15" bestFit="1" customWidth="1"/>
    <col min="9483" max="9483" width="5.625" style="15" customWidth="1"/>
    <col min="9484" max="9484" width="6.5" style="15" bestFit="1" customWidth="1"/>
    <col min="9485" max="9485" width="4.875" style="15" bestFit="1" customWidth="1"/>
    <col min="9486" max="9486" width="2.875" style="15" bestFit="1" customWidth="1"/>
    <col min="9487" max="9487" width="6.625" style="15" bestFit="1" customWidth="1"/>
    <col min="9488" max="9728" width="8.875" style="15"/>
    <col min="9729" max="9729" width="2.875" style="15" bestFit="1" customWidth="1"/>
    <col min="9730" max="9730" width="16.5" style="15" bestFit="1" customWidth="1"/>
    <col min="9731" max="9731" width="5" style="15" bestFit="1" customWidth="1"/>
    <col min="9732" max="9732" width="6" style="15" bestFit="1" customWidth="1"/>
    <col min="9733" max="9733" width="4.5" style="15" bestFit="1" customWidth="1"/>
    <col min="9734" max="9734" width="7" style="15" bestFit="1" customWidth="1"/>
    <col min="9735" max="9735" width="4.5" style="15" bestFit="1" customWidth="1"/>
    <col min="9736" max="9736" width="4.875" style="15" bestFit="1" customWidth="1"/>
    <col min="9737" max="9737" width="5.625" style="15" bestFit="1" customWidth="1"/>
    <col min="9738" max="9738" width="5.5" style="15" bestFit="1" customWidth="1"/>
    <col min="9739" max="9739" width="5.625" style="15" customWidth="1"/>
    <col min="9740" max="9740" width="6.5" style="15" bestFit="1" customWidth="1"/>
    <col min="9741" max="9741" width="4.875" style="15" bestFit="1" customWidth="1"/>
    <col min="9742" max="9742" width="2.875" style="15" bestFit="1" customWidth="1"/>
    <col min="9743" max="9743" width="6.625" style="15" bestFit="1" customWidth="1"/>
    <col min="9744" max="9984" width="8.875" style="15"/>
    <col min="9985" max="9985" width="2.875" style="15" bestFit="1" customWidth="1"/>
    <col min="9986" max="9986" width="16.5" style="15" bestFit="1" customWidth="1"/>
    <col min="9987" max="9987" width="5" style="15" bestFit="1" customWidth="1"/>
    <col min="9988" max="9988" width="6" style="15" bestFit="1" customWidth="1"/>
    <col min="9989" max="9989" width="4.5" style="15" bestFit="1" customWidth="1"/>
    <col min="9990" max="9990" width="7" style="15" bestFit="1" customWidth="1"/>
    <col min="9991" max="9991" width="4.5" style="15" bestFit="1" customWidth="1"/>
    <col min="9992" max="9992" width="4.875" style="15" bestFit="1" customWidth="1"/>
    <col min="9993" max="9993" width="5.625" style="15" bestFit="1" customWidth="1"/>
    <col min="9994" max="9994" width="5.5" style="15" bestFit="1" customWidth="1"/>
    <col min="9995" max="9995" width="5.625" style="15" customWidth="1"/>
    <col min="9996" max="9996" width="6.5" style="15" bestFit="1" customWidth="1"/>
    <col min="9997" max="9997" width="4.875" style="15" bestFit="1" customWidth="1"/>
    <col min="9998" max="9998" width="2.875" style="15" bestFit="1" customWidth="1"/>
    <col min="9999" max="9999" width="6.625" style="15" bestFit="1" customWidth="1"/>
    <col min="10000" max="10240" width="8.875" style="15"/>
    <col min="10241" max="10241" width="2.875" style="15" bestFit="1" customWidth="1"/>
    <col min="10242" max="10242" width="16.5" style="15" bestFit="1" customWidth="1"/>
    <col min="10243" max="10243" width="5" style="15" bestFit="1" customWidth="1"/>
    <col min="10244" max="10244" width="6" style="15" bestFit="1" customWidth="1"/>
    <col min="10245" max="10245" width="4.5" style="15" bestFit="1" customWidth="1"/>
    <col min="10246" max="10246" width="7" style="15" bestFit="1" customWidth="1"/>
    <col min="10247" max="10247" width="4.5" style="15" bestFit="1" customWidth="1"/>
    <col min="10248" max="10248" width="4.875" style="15" bestFit="1" customWidth="1"/>
    <col min="10249" max="10249" width="5.625" style="15" bestFit="1" customWidth="1"/>
    <col min="10250" max="10250" width="5.5" style="15" bestFit="1" customWidth="1"/>
    <col min="10251" max="10251" width="5.625" style="15" customWidth="1"/>
    <col min="10252" max="10252" width="6.5" style="15" bestFit="1" customWidth="1"/>
    <col min="10253" max="10253" width="4.875" style="15" bestFit="1" customWidth="1"/>
    <col min="10254" max="10254" width="2.875" style="15" bestFit="1" customWidth="1"/>
    <col min="10255" max="10255" width="6.625" style="15" bestFit="1" customWidth="1"/>
    <col min="10256" max="10496" width="8.875" style="15"/>
    <col min="10497" max="10497" width="2.875" style="15" bestFit="1" customWidth="1"/>
    <col min="10498" max="10498" width="16.5" style="15" bestFit="1" customWidth="1"/>
    <col min="10499" max="10499" width="5" style="15" bestFit="1" customWidth="1"/>
    <col min="10500" max="10500" width="6" style="15" bestFit="1" customWidth="1"/>
    <col min="10501" max="10501" width="4.5" style="15" bestFit="1" customWidth="1"/>
    <col min="10502" max="10502" width="7" style="15" bestFit="1" customWidth="1"/>
    <col min="10503" max="10503" width="4.5" style="15" bestFit="1" customWidth="1"/>
    <col min="10504" max="10504" width="4.875" style="15" bestFit="1" customWidth="1"/>
    <col min="10505" max="10505" width="5.625" style="15" bestFit="1" customWidth="1"/>
    <col min="10506" max="10506" width="5.5" style="15" bestFit="1" customWidth="1"/>
    <col min="10507" max="10507" width="5.625" style="15" customWidth="1"/>
    <col min="10508" max="10508" width="6.5" style="15" bestFit="1" customWidth="1"/>
    <col min="10509" max="10509" width="4.875" style="15" bestFit="1" customWidth="1"/>
    <col min="10510" max="10510" width="2.875" style="15" bestFit="1" customWidth="1"/>
    <col min="10511" max="10511" width="6.625" style="15" bestFit="1" customWidth="1"/>
    <col min="10512" max="10752" width="8.875" style="15"/>
    <col min="10753" max="10753" width="2.875" style="15" bestFit="1" customWidth="1"/>
    <col min="10754" max="10754" width="16.5" style="15" bestFit="1" customWidth="1"/>
    <col min="10755" max="10755" width="5" style="15" bestFit="1" customWidth="1"/>
    <col min="10756" max="10756" width="6" style="15" bestFit="1" customWidth="1"/>
    <col min="10757" max="10757" width="4.5" style="15" bestFit="1" customWidth="1"/>
    <col min="10758" max="10758" width="7" style="15" bestFit="1" customWidth="1"/>
    <col min="10759" max="10759" width="4.5" style="15" bestFit="1" customWidth="1"/>
    <col min="10760" max="10760" width="4.875" style="15" bestFit="1" customWidth="1"/>
    <col min="10761" max="10761" width="5.625" style="15" bestFit="1" customWidth="1"/>
    <col min="10762" max="10762" width="5.5" style="15" bestFit="1" customWidth="1"/>
    <col min="10763" max="10763" width="5.625" style="15" customWidth="1"/>
    <col min="10764" max="10764" width="6.5" style="15" bestFit="1" customWidth="1"/>
    <col min="10765" max="10765" width="4.875" style="15" bestFit="1" customWidth="1"/>
    <col min="10766" max="10766" width="2.875" style="15" bestFit="1" customWidth="1"/>
    <col min="10767" max="10767" width="6.625" style="15" bestFit="1" customWidth="1"/>
    <col min="10768" max="11008" width="8.875" style="15"/>
    <col min="11009" max="11009" width="2.875" style="15" bestFit="1" customWidth="1"/>
    <col min="11010" max="11010" width="16.5" style="15" bestFit="1" customWidth="1"/>
    <col min="11011" max="11011" width="5" style="15" bestFit="1" customWidth="1"/>
    <col min="11012" max="11012" width="6" style="15" bestFit="1" customWidth="1"/>
    <col min="11013" max="11013" width="4.5" style="15" bestFit="1" customWidth="1"/>
    <col min="11014" max="11014" width="7" style="15" bestFit="1" customWidth="1"/>
    <col min="11015" max="11015" width="4.5" style="15" bestFit="1" customWidth="1"/>
    <col min="11016" max="11016" width="4.875" style="15" bestFit="1" customWidth="1"/>
    <col min="11017" max="11017" width="5.625" style="15" bestFit="1" customWidth="1"/>
    <col min="11018" max="11018" width="5.5" style="15" bestFit="1" customWidth="1"/>
    <col min="11019" max="11019" width="5.625" style="15" customWidth="1"/>
    <col min="11020" max="11020" width="6.5" style="15" bestFit="1" customWidth="1"/>
    <col min="11021" max="11021" width="4.875" style="15" bestFit="1" customWidth="1"/>
    <col min="11022" max="11022" width="2.875" style="15" bestFit="1" customWidth="1"/>
    <col min="11023" max="11023" width="6.625" style="15" bestFit="1" customWidth="1"/>
    <col min="11024" max="11264" width="8.875" style="15"/>
    <col min="11265" max="11265" width="2.875" style="15" bestFit="1" customWidth="1"/>
    <col min="11266" max="11266" width="16.5" style="15" bestFit="1" customWidth="1"/>
    <col min="11267" max="11267" width="5" style="15" bestFit="1" customWidth="1"/>
    <col min="11268" max="11268" width="6" style="15" bestFit="1" customWidth="1"/>
    <col min="11269" max="11269" width="4.5" style="15" bestFit="1" customWidth="1"/>
    <col min="11270" max="11270" width="7" style="15" bestFit="1" customWidth="1"/>
    <col min="11271" max="11271" width="4.5" style="15" bestFit="1" customWidth="1"/>
    <col min="11272" max="11272" width="4.875" style="15" bestFit="1" customWidth="1"/>
    <col min="11273" max="11273" width="5.625" style="15" bestFit="1" customWidth="1"/>
    <col min="11274" max="11274" width="5.5" style="15" bestFit="1" customWidth="1"/>
    <col min="11275" max="11275" width="5.625" style="15" customWidth="1"/>
    <col min="11276" max="11276" width="6.5" style="15" bestFit="1" customWidth="1"/>
    <col min="11277" max="11277" width="4.875" style="15" bestFit="1" customWidth="1"/>
    <col min="11278" max="11278" width="2.875" style="15" bestFit="1" customWidth="1"/>
    <col min="11279" max="11279" width="6.625" style="15" bestFit="1" customWidth="1"/>
    <col min="11280" max="11520" width="8.875" style="15"/>
    <col min="11521" max="11521" width="2.875" style="15" bestFit="1" customWidth="1"/>
    <col min="11522" max="11522" width="16.5" style="15" bestFit="1" customWidth="1"/>
    <col min="11523" max="11523" width="5" style="15" bestFit="1" customWidth="1"/>
    <col min="11524" max="11524" width="6" style="15" bestFit="1" customWidth="1"/>
    <col min="11525" max="11525" width="4.5" style="15" bestFit="1" customWidth="1"/>
    <col min="11526" max="11526" width="7" style="15" bestFit="1" customWidth="1"/>
    <col min="11527" max="11527" width="4.5" style="15" bestFit="1" customWidth="1"/>
    <col min="11528" max="11528" width="4.875" style="15" bestFit="1" customWidth="1"/>
    <col min="11529" max="11529" width="5.625" style="15" bestFit="1" customWidth="1"/>
    <col min="11530" max="11530" width="5.5" style="15" bestFit="1" customWidth="1"/>
    <col min="11531" max="11531" width="5.625" style="15" customWidth="1"/>
    <col min="11532" max="11532" width="6.5" style="15" bestFit="1" customWidth="1"/>
    <col min="11533" max="11533" width="4.875" style="15" bestFit="1" customWidth="1"/>
    <col min="11534" max="11534" width="2.875" style="15" bestFit="1" customWidth="1"/>
    <col min="11535" max="11535" width="6.625" style="15" bestFit="1" customWidth="1"/>
    <col min="11536" max="11776" width="8.875" style="15"/>
    <col min="11777" max="11777" width="2.875" style="15" bestFit="1" customWidth="1"/>
    <col min="11778" max="11778" width="16.5" style="15" bestFit="1" customWidth="1"/>
    <col min="11779" max="11779" width="5" style="15" bestFit="1" customWidth="1"/>
    <col min="11780" max="11780" width="6" style="15" bestFit="1" customWidth="1"/>
    <col min="11781" max="11781" width="4.5" style="15" bestFit="1" customWidth="1"/>
    <col min="11782" max="11782" width="7" style="15" bestFit="1" customWidth="1"/>
    <col min="11783" max="11783" width="4.5" style="15" bestFit="1" customWidth="1"/>
    <col min="11784" max="11784" width="4.875" style="15" bestFit="1" customWidth="1"/>
    <col min="11785" max="11785" width="5.625" style="15" bestFit="1" customWidth="1"/>
    <col min="11786" max="11786" width="5.5" style="15" bestFit="1" customWidth="1"/>
    <col min="11787" max="11787" width="5.625" style="15" customWidth="1"/>
    <col min="11788" max="11788" width="6.5" style="15" bestFit="1" customWidth="1"/>
    <col min="11789" max="11789" width="4.875" style="15" bestFit="1" customWidth="1"/>
    <col min="11790" max="11790" width="2.875" style="15" bestFit="1" customWidth="1"/>
    <col min="11791" max="11791" width="6.625" style="15" bestFit="1" customWidth="1"/>
    <col min="11792" max="12032" width="8.875" style="15"/>
    <col min="12033" max="12033" width="2.875" style="15" bestFit="1" customWidth="1"/>
    <col min="12034" max="12034" width="16.5" style="15" bestFit="1" customWidth="1"/>
    <col min="12035" max="12035" width="5" style="15" bestFit="1" customWidth="1"/>
    <col min="12036" max="12036" width="6" style="15" bestFit="1" customWidth="1"/>
    <col min="12037" max="12037" width="4.5" style="15" bestFit="1" customWidth="1"/>
    <col min="12038" max="12038" width="7" style="15" bestFit="1" customWidth="1"/>
    <col min="12039" max="12039" width="4.5" style="15" bestFit="1" customWidth="1"/>
    <col min="12040" max="12040" width="4.875" style="15" bestFit="1" customWidth="1"/>
    <col min="12041" max="12041" width="5.625" style="15" bestFit="1" customWidth="1"/>
    <col min="12042" max="12042" width="5.5" style="15" bestFit="1" customWidth="1"/>
    <col min="12043" max="12043" width="5.625" style="15" customWidth="1"/>
    <col min="12044" max="12044" width="6.5" style="15" bestFit="1" customWidth="1"/>
    <col min="12045" max="12045" width="4.875" style="15" bestFit="1" customWidth="1"/>
    <col min="12046" max="12046" width="2.875" style="15" bestFit="1" customWidth="1"/>
    <col min="12047" max="12047" width="6.625" style="15" bestFit="1" customWidth="1"/>
    <col min="12048" max="12288" width="8.875" style="15"/>
    <col min="12289" max="12289" width="2.875" style="15" bestFit="1" customWidth="1"/>
    <col min="12290" max="12290" width="16.5" style="15" bestFit="1" customWidth="1"/>
    <col min="12291" max="12291" width="5" style="15" bestFit="1" customWidth="1"/>
    <col min="12292" max="12292" width="6" style="15" bestFit="1" customWidth="1"/>
    <col min="12293" max="12293" width="4.5" style="15" bestFit="1" customWidth="1"/>
    <col min="12294" max="12294" width="7" style="15" bestFit="1" customWidth="1"/>
    <col min="12295" max="12295" width="4.5" style="15" bestFit="1" customWidth="1"/>
    <col min="12296" max="12296" width="4.875" style="15" bestFit="1" customWidth="1"/>
    <col min="12297" max="12297" width="5.625" style="15" bestFit="1" customWidth="1"/>
    <col min="12298" max="12298" width="5.5" style="15" bestFit="1" customWidth="1"/>
    <col min="12299" max="12299" width="5.625" style="15" customWidth="1"/>
    <col min="12300" max="12300" width="6.5" style="15" bestFit="1" customWidth="1"/>
    <col min="12301" max="12301" width="4.875" style="15" bestFit="1" customWidth="1"/>
    <col min="12302" max="12302" width="2.875" style="15" bestFit="1" customWidth="1"/>
    <col min="12303" max="12303" width="6.625" style="15" bestFit="1" customWidth="1"/>
    <col min="12304" max="12544" width="8.875" style="15"/>
    <col min="12545" max="12545" width="2.875" style="15" bestFit="1" customWidth="1"/>
    <col min="12546" max="12546" width="16.5" style="15" bestFit="1" customWidth="1"/>
    <col min="12547" max="12547" width="5" style="15" bestFit="1" customWidth="1"/>
    <col min="12548" max="12548" width="6" style="15" bestFit="1" customWidth="1"/>
    <col min="12549" max="12549" width="4.5" style="15" bestFit="1" customWidth="1"/>
    <col min="12550" max="12550" width="7" style="15" bestFit="1" customWidth="1"/>
    <col min="12551" max="12551" width="4.5" style="15" bestFit="1" customWidth="1"/>
    <col min="12552" max="12552" width="4.875" style="15" bestFit="1" customWidth="1"/>
    <col min="12553" max="12553" width="5.625" style="15" bestFit="1" customWidth="1"/>
    <col min="12554" max="12554" width="5.5" style="15" bestFit="1" customWidth="1"/>
    <col min="12555" max="12555" width="5.625" style="15" customWidth="1"/>
    <col min="12556" max="12556" width="6.5" style="15" bestFit="1" customWidth="1"/>
    <col min="12557" max="12557" width="4.875" style="15" bestFit="1" customWidth="1"/>
    <col min="12558" max="12558" width="2.875" style="15" bestFit="1" customWidth="1"/>
    <col min="12559" max="12559" width="6.625" style="15" bestFit="1" customWidth="1"/>
    <col min="12560" max="12800" width="8.875" style="15"/>
    <col min="12801" max="12801" width="2.875" style="15" bestFit="1" customWidth="1"/>
    <col min="12802" max="12802" width="16.5" style="15" bestFit="1" customWidth="1"/>
    <col min="12803" max="12803" width="5" style="15" bestFit="1" customWidth="1"/>
    <col min="12804" max="12804" width="6" style="15" bestFit="1" customWidth="1"/>
    <col min="12805" max="12805" width="4.5" style="15" bestFit="1" customWidth="1"/>
    <col min="12806" max="12806" width="7" style="15" bestFit="1" customWidth="1"/>
    <col min="12807" max="12807" width="4.5" style="15" bestFit="1" customWidth="1"/>
    <col min="12808" max="12808" width="4.875" style="15" bestFit="1" customWidth="1"/>
    <col min="12809" max="12809" width="5.625" style="15" bestFit="1" customWidth="1"/>
    <col min="12810" max="12810" width="5.5" style="15" bestFit="1" customWidth="1"/>
    <col min="12811" max="12811" width="5.625" style="15" customWidth="1"/>
    <col min="12812" max="12812" width="6.5" style="15" bestFit="1" customWidth="1"/>
    <col min="12813" max="12813" width="4.875" style="15" bestFit="1" customWidth="1"/>
    <col min="12814" max="12814" width="2.875" style="15" bestFit="1" customWidth="1"/>
    <col min="12815" max="12815" width="6.625" style="15" bestFit="1" customWidth="1"/>
    <col min="12816" max="13056" width="8.875" style="15"/>
    <col min="13057" max="13057" width="2.875" style="15" bestFit="1" customWidth="1"/>
    <col min="13058" max="13058" width="16.5" style="15" bestFit="1" customWidth="1"/>
    <col min="13059" max="13059" width="5" style="15" bestFit="1" customWidth="1"/>
    <col min="13060" max="13060" width="6" style="15" bestFit="1" customWidth="1"/>
    <col min="13061" max="13061" width="4.5" style="15" bestFit="1" customWidth="1"/>
    <col min="13062" max="13062" width="7" style="15" bestFit="1" customWidth="1"/>
    <col min="13063" max="13063" width="4.5" style="15" bestFit="1" customWidth="1"/>
    <col min="13064" max="13064" width="4.875" style="15" bestFit="1" customWidth="1"/>
    <col min="13065" max="13065" width="5.625" style="15" bestFit="1" customWidth="1"/>
    <col min="13066" max="13066" width="5.5" style="15" bestFit="1" customWidth="1"/>
    <col min="13067" max="13067" width="5.625" style="15" customWidth="1"/>
    <col min="13068" max="13068" width="6.5" style="15" bestFit="1" customWidth="1"/>
    <col min="13069" max="13069" width="4.875" style="15" bestFit="1" customWidth="1"/>
    <col min="13070" max="13070" width="2.875" style="15" bestFit="1" customWidth="1"/>
    <col min="13071" max="13071" width="6.625" style="15" bestFit="1" customWidth="1"/>
    <col min="13072" max="13312" width="8.875" style="15"/>
    <col min="13313" max="13313" width="2.875" style="15" bestFit="1" customWidth="1"/>
    <col min="13314" max="13314" width="16.5" style="15" bestFit="1" customWidth="1"/>
    <col min="13315" max="13315" width="5" style="15" bestFit="1" customWidth="1"/>
    <col min="13316" max="13316" width="6" style="15" bestFit="1" customWidth="1"/>
    <col min="13317" max="13317" width="4.5" style="15" bestFit="1" customWidth="1"/>
    <col min="13318" max="13318" width="7" style="15" bestFit="1" customWidth="1"/>
    <col min="13319" max="13319" width="4.5" style="15" bestFit="1" customWidth="1"/>
    <col min="13320" max="13320" width="4.875" style="15" bestFit="1" customWidth="1"/>
    <col min="13321" max="13321" width="5.625" style="15" bestFit="1" customWidth="1"/>
    <col min="13322" max="13322" width="5.5" style="15" bestFit="1" customWidth="1"/>
    <col min="13323" max="13323" width="5.625" style="15" customWidth="1"/>
    <col min="13324" max="13324" width="6.5" style="15" bestFit="1" customWidth="1"/>
    <col min="13325" max="13325" width="4.875" style="15" bestFit="1" customWidth="1"/>
    <col min="13326" max="13326" width="2.875" style="15" bestFit="1" customWidth="1"/>
    <col min="13327" max="13327" width="6.625" style="15" bestFit="1" customWidth="1"/>
    <col min="13328" max="13568" width="8.875" style="15"/>
    <col min="13569" max="13569" width="2.875" style="15" bestFit="1" customWidth="1"/>
    <col min="13570" max="13570" width="16.5" style="15" bestFit="1" customWidth="1"/>
    <col min="13571" max="13571" width="5" style="15" bestFit="1" customWidth="1"/>
    <col min="13572" max="13572" width="6" style="15" bestFit="1" customWidth="1"/>
    <col min="13573" max="13573" width="4.5" style="15" bestFit="1" customWidth="1"/>
    <col min="13574" max="13574" width="7" style="15" bestFit="1" customWidth="1"/>
    <col min="13575" max="13575" width="4.5" style="15" bestFit="1" customWidth="1"/>
    <col min="13576" max="13576" width="4.875" style="15" bestFit="1" customWidth="1"/>
    <col min="13577" max="13577" width="5.625" style="15" bestFit="1" customWidth="1"/>
    <col min="13578" max="13578" width="5.5" style="15" bestFit="1" customWidth="1"/>
    <col min="13579" max="13579" width="5.625" style="15" customWidth="1"/>
    <col min="13580" max="13580" width="6.5" style="15" bestFit="1" customWidth="1"/>
    <col min="13581" max="13581" width="4.875" style="15" bestFit="1" customWidth="1"/>
    <col min="13582" max="13582" width="2.875" style="15" bestFit="1" customWidth="1"/>
    <col min="13583" max="13583" width="6.625" style="15" bestFit="1" customWidth="1"/>
    <col min="13584" max="13824" width="8.875" style="15"/>
    <col min="13825" max="13825" width="2.875" style="15" bestFit="1" customWidth="1"/>
    <col min="13826" max="13826" width="16.5" style="15" bestFit="1" customWidth="1"/>
    <col min="13827" max="13827" width="5" style="15" bestFit="1" customWidth="1"/>
    <col min="13828" max="13828" width="6" style="15" bestFit="1" customWidth="1"/>
    <col min="13829" max="13829" width="4.5" style="15" bestFit="1" customWidth="1"/>
    <col min="13830" max="13830" width="7" style="15" bestFit="1" customWidth="1"/>
    <col min="13831" max="13831" width="4.5" style="15" bestFit="1" customWidth="1"/>
    <col min="13832" max="13832" width="4.875" style="15" bestFit="1" customWidth="1"/>
    <col min="13833" max="13833" width="5.625" style="15" bestFit="1" customWidth="1"/>
    <col min="13834" max="13834" width="5.5" style="15" bestFit="1" customWidth="1"/>
    <col min="13835" max="13835" width="5.625" style="15" customWidth="1"/>
    <col min="13836" max="13836" width="6.5" style="15" bestFit="1" customWidth="1"/>
    <col min="13837" max="13837" width="4.875" style="15" bestFit="1" customWidth="1"/>
    <col min="13838" max="13838" width="2.875" style="15" bestFit="1" customWidth="1"/>
    <col min="13839" max="13839" width="6.625" style="15" bestFit="1" customWidth="1"/>
    <col min="13840" max="14080" width="8.875" style="15"/>
    <col min="14081" max="14081" width="2.875" style="15" bestFit="1" customWidth="1"/>
    <col min="14082" max="14082" width="16.5" style="15" bestFit="1" customWidth="1"/>
    <col min="14083" max="14083" width="5" style="15" bestFit="1" customWidth="1"/>
    <col min="14084" max="14084" width="6" style="15" bestFit="1" customWidth="1"/>
    <col min="14085" max="14085" width="4.5" style="15" bestFit="1" customWidth="1"/>
    <col min="14086" max="14086" width="7" style="15" bestFit="1" customWidth="1"/>
    <col min="14087" max="14087" width="4.5" style="15" bestFit="1" customWidth="1"/>
    <col min="14088" max="14088" width="4.875" style="15" bestFit="1" customWidth="1"/>
    <col min="14089" max="14089" width="5.625" style="15" bestFit="1" customWidth="1"/>
    <col min="14090" max="14090" width="5.5" style="15" bestFit="1" customWidth="1"/>
    <col min="14091" max="14091" width="5.625" style="15" customWidth="1"/>
    <col min="14092" max="14092" width="6.5" style="15" bestFit="1" customWidth="1"/>
    <col min="14093" max="14093" width="4.875" style="15" bestFit="1" customWidth="1"/>
    <col min="14094" max="14094" width="2.875" style="15" bestFit="1" customWidth="1"/>
    <col min="14095" max="14095" width="6.625" style="15" bestFit="1" customWidth="1"/>
    <col min="14096" max="14336" width="8.875" style="15"/>
    <col min="14337" max="14337" width="2.875" style="15" bestFit="1" customWidth="1"/>
    <col min="14338" max="14338" width="16.5" style="15" bestFit="1" customWidth="1"/>
    <col min="14339" max="14339" width="5" style="15" bestFit="1" customWidth="1"/>
    <col min="14340" max="14340" width="6" style="15" bestFit="1" customWidth="1"/>
    <col min="14341" max="14341" width="4.5" style="15" bestFit="1" customWidth="1"/>
    <col min="14342" max="14342" width="7" style="15" bestFit="1" customWidth="1"/>
    <col min="14343" max="14343" width="4.5" style="15" bestFit="1" customWidth="1"/>
    <col min="14344" max="14344" width="4.875" style="15" bestFit="1" customWidth="1"/>
    <col min="14345" max="14345" width="5.625" style="15" bestFit="1" customWidth="1"/>
    <col min="14346" max="14346" width="5.5" style="15" bestFit="1" customWidth="1"/>
    <col min="14347" max="14347" width="5.625" style="15" customWidth="1"/>
    <col min="14348" max="14348" width="6.5" style="15" bestFit="1" customWidth="1"/>
    <col min="14349" max="14349" width="4.875" style="15" bestFit="1" customWidth="1"/>
    <col min="14350" max="14350" width="2.875" style="15" bestFit="1" customWidth="1"/>
    <col min="14351" max="14351" width="6.625" style="15" bestFit="1" customWidth="1"/>
    <col min="14352" max="14592" width="8.875" style="15"/>
    <col min="14593" max="14593" width="2.875" style="15" bestFit="1" customWidth="1"/>
    <col min="14594" max="14594" width="16.5" style="15" bestFit="1" customWidth="1"/>
    <col min="14595" max="14595" width="5" style="15" bestFit="1" customWidth="1"/>
    <col min="14596" max="14596" width="6" style="15" bestFit="1" customWidth="1"/>
    <col min="14597" max="14597" width="4.5" style="15" bestFit="1" customWidth="1"/>
    <col min="14598" max="14598" width="7" style="15" bestFit="1" customWidth="1"/>
    <col min="14599" max="14599" width="4.5" style="15" bestFit="1" customWidth="1"/>
    <col min="14600" max="14600" width="4.875" style="15" bestFit="1" customWidth="1"/>
    <col min="14601" max="14601" width="5.625" style="15" bestFit="1" customWidth="1"/>
    <col min="14602" max="14602" width="5.5" style="15" bestFit="1" customWidth="1"/>
    <col min="14603" max="14603" width="5.625" style="15" customWidth="1"/>
    <col min="14604" max="14604" width="6.5" style="15" bestFit="1" customWidth="1"/>
    <col min="14605" max="14605" width="4.875" style="15" bestFit="1" customWidth="1"/>
    <col min="14606" max="14606" width="2.875" style="15" bestFit="1" customWidth="1"/>
    <col min="14607" max="14607" width="6.625" style="15" bestFit="1" customWidth="1"/>
    <col min="14608" max="14848" width="8.875" style="15"/>
    <col min="14849" max="14849" width="2.875" style="15" bestFit="1" customWidth="1"/>
    <col min="14850" max="14850" width="16.5" style="15" bestFit="1" customWidth="1"/>
    <col min="14851" max="14851" width="5" style="15" bestFit="1" customWidth="1"/>
    <col min="14852" max="14852" width="6" style="15" bestFit="1" customWidth="1"/>
    <col min="14853" max="14853" width="4.5" style="15" bestFit="1" customWidth="1"/>
    <col min="14854" max="14854" width="7" style="15" bestFit="1" customWidth="1"/>
    <col min="14855" max="14855" width="4.5" style="15" bestFit="1" customWidth="1"/>
    <col min="14856" max="14856" width="4.875" style="15" bestFit="1" customWidth="1"/>
    <col min="14857" max="14857" width="5.625" style="15" bestFit="1" customWidth="1"/>
    <col min="14858" max="14858" width="5.5" style="15" bestFit="1" customWidth="1"/>
    <col min="14859" max="14859" width="5.625" style="15" customWidth="1"/>
    <col min="14860" max="14860" width="6.5" style="15" bestFit="1" customWidth="1"/>
    <col min="14861" max="14861" width="4.875" style="15" bestFit="1" customWidth="1"/>
    <col min="14862" max="14862" width="2.875" style="15" bestFit="1" customWidth="1"/>
    <col min="14863" max="14863" width="6.625" style="15" bestFit="1" customWidth="1"/>
    <col min="14864" max="15104" width="8.875" style="15"/>
    <col min="15105" max="15105" width="2.875" style="15" bestFit="1" customWidth="1"/>
    <col min="15106" max="15106" width="16.5" style="15" bestFit="1" customWidth="1"/>
    <col min="15107" max="15107" width="5" style="15" bestFit="1" customWidth="1"/>
    <col min="15108" max="15108" width="6" style="15" bestFit="1" customWidth="1"/>
    <col min="15109" max="15109" width="4.5" style="15" bestFit="1" customWidth="1"/>
    <col min="15110" max="15110" width="7" style="15" bestFit="1" customWidth="1"/>
    <col min="15111" max="15111" width="4.5" style="15" bestFit="1" customWidth="1"/>
    <col min="15112" max="15112" width="4.875" style="15" bestFit="1" customWidth="1"/>
    <col min="15113" max="15113" width="5.625" style="15" bestFit="1" customWidth="1"/>
    <col min="15114" max="15114" width="5.5" style="15" bestFit="1" customWidth="1"/>
    <col min="15115" max="15115" width="5.625" style="15" customWidth="1"/>
    <col min="15116" max="15116" width="6.5" style="15" bestFit="1" customWidth="1"/>
    <col min="15117" max="15117" width="4.875" style="15" bestFit="1" customWidth="1"/>
    <col min="15118" max="15118" width="2.875" style="15" bestFit="1" customWidth="1"/>
    <col min="15119" max="15119" width="6.625" style="15" bestFit="1" customWidth="1"/>
    <col min="15120" max="15360" width="8.875" style="15"/>
    <col min="15361" max="15361" width="2.875" style="15" bestFit="1" customWidth="1"/>
    <col min="15362" max="15362" width="16.5" style="15" bestFit="1" customWidth="1"/>
    <col min="15363" max="15363" width="5" style="15" bestFit="1" customWidth="1"/>
    <col min="15364" max="15364" width="6" style="15" bestFit="1" customWidth="1"/>
    <col min="15365" max="15365" width="4.5" style="15" bestFit="1" customWidth="1"/>
    <col min="15366" max="15366" width="7" style="15" bestFit="1" customWidth="1"/>
    <col min="15367" max="15367" width="4.5" style="15" bestFit="1" customWidth="1"/>
    <col min="15368" max="15368" width="4.875" style="15" bestFit="1" customWidth="1"/>
    <col min="15369" max="15369" width="5.625" style="15" bestFit="1" customWidth="1"/>
    <col min="15370" max="15370" width="5.5" style="15" bestFit="1" customWidth="1"/>
    <col min="15371" max="15371" width="5.625" style="15" customWidth="1"/>
    <col min="15372" max="15372" width="6.5" style="15" bestFit="1" customWidth="1"/>
    <col min="15373" max="15373" width="4.875" style="15" bestFit="1" customWidth="1"/>
    <col min="15374" max="15374" width="2.875" style="15" bestFit="1" customWidth="1"/>
    <col min="15375" max="15375" width="6.625" style="15" bestFit="1" customWidth="1"/>
    <col min="15376" max="15616" width="8.875" style="15"/>
    <col min="15617" max="15617" width="2.875" style="15" bestFit="1" customWidth="1"/>
    <col min="15618" max="15618" width="16.5" style="15" bestFit="1" customWidth="1"/>
    <col min="15619" max="15619" width="5" style="15" bestFit="1" customWidth="1"/>
    <col min="15620" max="15620" width="6" style="15" bestFit="1" customWidth="1"/>
    <col min="15621" max="15621" width="4.5" style="15" bestFit="1" customWidth="1"/>
    <col min="15622" max="15622" width="7" style="15" bestFit="1" customWidth="1"/>
    <col min="15623" max="15623" width="4.5" style="15" bestFit="1" customWidth="1"/>
    <col min="15624" max="15624" width="4.875" style="15" bestFit="1" customWidth="1"/>
    <col min="15625" max="15625" width="5.625" style="15" bestFit="1" customWidth="1"/>
    <col min="15626" max="15626" width="5.5" style="15" bestFit="1" customWidth="1"/>
    <col min="15627" max="15627" width="5.625" style="15" customWidth="1"/>
    <col min="15628" max="15628" width="6.5" style="15" bestFit="1" customWidth="1"/>
    <col min="15629" max="15629" width="4.875" style="15" bestFit="1" customWidth="1"/>
    <col min="15630" max="15630" width="2.875" style="15" bestFit="1" customWidth="1"/>
    <col min="15631" max="15631" width="6.625" style="15" bestFit="1" customWidth="1"/>
    <col min="15632" max="15872" width="8.875" style="15"/>
    <col min="15873" max="15873" width="2.875" style="15" bestFit="1" customWidth="1"/>
    <col min="15874" max="15874" width="16.5" style="15" bestFit="1" customWidth="1"/>
    <col min="15875" max="15875" width="5" style="15" bestFit="1" customWidth="1"/>
    <col min="15876" max="15876" width="6" style="15" bestFit="1" customWidth="1"/>
    <col min="15877" max="15877" width="4.5" style="15" bestFit="1" customWidth="1"/>
    <col min="15878" max="15878" width="7" style="15" bestFit="1" customWidth="1"/>
    <col min="15879" max="15879" width="4.5" style="15" bestFit="1" customWidth="1"/>
    <col min="15880" max="15880" width="4.875" style="15" bestFit="1" customWidth="1"/>
    <col min="15881" max="15881" width="5.625" style="15" bestFit="1" customWidth="1"/>
    <col min="15882" max="15882" width="5.5" style="15" bestFit="1" customWidth="1"/>
    <col min="15883" max="15883" width="5.625" style="15" customWidth="1"/>
    <col min="15884" max="15884" width="6.5" style="15" bestFit="1" customWidth="1"/>
    <col min="15885" max="15885" width="4.875" style="15" bestFit="1" customWidth="1"/>
    <col min="15886" max="15886" width="2.875" style="15" bestFit="1" customWidth="1"/>
    <col min="15887" max="15887" width="6.625" style="15" bestFit="1" customWidth="1"/>
    <col min="15888" max="16128" width="8.875" style="15"/>
    <col min="16129" max="16129" width="2.875" style="15" bestFit="1" customWidth="1"/>
    <col min="16130" max="16130" width="16.5" style="15" bestFit="1" customWidth="1"/>
    <col min="16131" max="16131" width="5" style="15" bestFit="1" customWidth="1"/>
    <col min="16132" max="16132" width="6" style="15" bestFit="1" customWidth="1"/>
    <col min="16133" max="16133" width="4.5" style="15" bestFit="1" customWidth="1"/>
    <col min="16134" max="16134" width="7" style="15" bestFit="1" customWidth="1"/>
    <col min="16135" max="16135" width="4.5" style="15" bestFit="1" customWidth="1"/>
    <col min="16136" max="16136" width="4.875" style="15" bestFit="1" customWidth="1"/>
    <col min="16137" max="16137" width="5.625" style="15" bestFit="1" customWidth="1"/>
    <col min="16138" max="16138" width="5.5" style="15" bestFit="1" customWidth="1"/>
    <col min="16139" max="16139" width="5.625" style="15" customWidth="1"/>
    <col min="16140" max="16140" width="6.5" style="15" bestFit="1" customWidth="1"/>
    <col min="16141" max="16141" width="4.875" style="15" bestFit="1" customWidth="1"/>
    <col min="16142" max="16142" width="2.875" style="15" bestFit="1" customWidth="1"/>
    <col min="16143" max="16143" width="6.625" style="15" bestFit="1" customWidth="1"/>
    <col min="16144" max="16384" width="8.875" style="15"/>
  </cols>
  <sheetData>
    <row r="1" spans="1:14" x14ac:dyDescent="0.2">
      <c r="A1" s="14" t="s">
        <v>87</v>
      </c>
    </row>
    <row r="2" spans="1:14" x14ac:dyDescent="0.2">
      <c r="A2" s="16">
        <v>1</v>
      </c>
      <c r="B2" s="17" t="s">
        <v>77</v>
      </c>
      <c r="C2" s="18">
        <v>12.323905462704888</v>
      </c>
      <c r="E2" s="15"/>
      <c r="F2" s="19" t="s">
        <v>19</v>
      </c>
      <c r="G2" s="20">
        <f>AVERAGE(C2:C17)</f>
        <v>18.768189184225449</v>
      </c>
      <c r="I2" s="21" t="s">
        <v>20</v>
      </c>
      <c r="J2" s="22">
        <f>MEDIAN(C2:C17)</f>
        <v>20.333403540753043</v>
      </c>
      <c r="K2" s="23"/>
      <c r="L2" s="16"/>
      <c r="M2" s="16"/>
      <c r="N2" s="16"/>
    </row>
    <row r="3" spans="1:14" x14ac:dyDescent="0.2">
      <c r="A3" s="16">
        <v>2</v>
      </c>
      <c r="B3" s="17" t="s">
        <v>66</v>
      </c>
      <c r="C3" s="18">
        <v>12.983250453463267</v>
      </c>
      <c r="E3" s="15"/>
      <c r="F3" s="19" t="s">
        <v>21</v>
      </c>
      <c r="G3" s="20">
        <f>STDEV(C2:C17)</f>
        <v>4.1211684215240627</v>
      </c>
      <c r="H3" s="24"/>
      <c r="I3" s="25" t="s">
        <v>22</v>
      </c>
      <c r="J3" s="26">
        <f>G2-0.3*G3</f>
        <v>17.53183865776823</v>
      </c>
      <c r="K3" s="26">
        <f>G2+0.3*G3</f>
        <v>20.004539710682668</v>
      </c>
      <c r="L3" s="27">
        <v>1</v>
      </c>
      <c r="M3" s="28">
        <f>L3/16*100</f>
        <v>6.25</v>
      </c>
      <c r="N3" s="29">
        <v>25</v>
      </c>
    </row>
    <row r="4" spans="1:14" x14ac:dyDescent="0.2">
      <c r="A4" s="16">
        <v>3</v>
      </c>
      <c r="B4" s="17" t="s">
        <v>65</v>
      </c>
      <c r="C4" s="18">
        <v>13.292394410488303</v>
      </c>
      <c r="E4" s="15"/>
      <c r="F4" s="19" t="s">
        <v>23</v>
      </c>
      <c r="G4" s="20">
        <v>16</v>
      </c>
      <c r="I4" s="25" t="s">
        <v>24</v>
      </c>
      <c r="J4" s="26">
        <f>G2-0.7*G3</f>
        <v>15.883371289158605</v>
      </c>
      <c r="K4" s="26">
        <f>G2+0.7*G3</f>
        <v>21.653007079292294</v>
      </c>
      <c r="L4" s="27">
        <v>7</v>
      </c>
      <c r="M4" s="28">
        <f>L4/16*100</f>
        <v>43.75</v>
      </c>
      <c r="N4" s="29">
        <v>50</v>
      </c>
    </row>
    <row r="5" spans="1:14" x14ac:dyDescent="0.2">
      <c r="A5" s="16">
        <v>4</v>
      </c>
      <c r="B5" s="17" t="s">
        <v>71</v>
      </c>
      <c r="C5" s="18">
        <v>13.929016504932363</v>
      </c>
      <c r="E5" s="15"/>
      <c r="F5" s="19" t="s">
        <v>25</v>
      </c>
      <c r="G5" s="20">
        <f>C2</f>
        <v>12.323905462704888</v>
      </c>
      <c r="I5" s="25" t="s">
        <v>26</v>
      </c>
      <c r="J5" s="26">
        <f>G2-1.1*G3</f>
        <v>14.23490392054898</v>
      </c>
      <c r="K5" s="26">
        <f>G2+1.1*G3</f>
        <v>23.301474447901917</v>
      </c>
      <c r="L5" s="27">
        <v>9</v>
      </c>
      <c r="M5" s="28">
        <f>L5/16*100</f>
        <v>56.25</v>
      </c>
      <c r="N5" s="29">
        <v>75</v>
      </c>
    </row>
    <row r="6" spans="1:14" x14ac:dyDescent="0.2">
      <c r="A6" s="16">
        <v>5</v>
      </c>
      <c r="B6" s="17" t="s">
        <v>69</v>
      </c>
      <c r="C6" s="18">
        <v>15.572138434305236</v>
      </c>
      <c r="E6" s="15"/>
      <c r="F6" s="19" t="s">
        <v>27</v>
      </c>
      <c r="G6" s="20">
        <f>C17</f>
        <v>24.097524562048058</v>
      </c>
      <c r="I6" s="25" t="s">
        <v>28</v>
      </c>
      <c r="J6" s="26">
        <f>G2-3*G3</f>
        <v>6.4046839196532606</v>
      </c>
      <c r="K6" s="26">
        <f>G2+3*G3</f>
        <v>31.131694448797639</v>
      </c>
      <c r="L6" s="30">
        <v>16</v>
      </c>
      <c r="M6" s="29">
        <v>100</v>
      </c>
      <c r="N6" s="29">
        <v>99.8</v>
      </c>
    </row>
    <row r="7" spans="1:14" x14ac:dyDescent="0.2">
      <c r="A7" s="16">
        <v>6</v>
      </c>
      <c r="B7" s="17" t="s">
        <v>67</v>
      </c>
      <c r="C7" s="31">
        <v>16.824807436813636</v>
      </c>
      <c r="E7" s="15"/>
      <c r="F7" s="19" t="s">
        <v>29</v>
      </c>
      <c r="G7" s="20">
        <f>LOG(16)</f>
        <v>1.2041199826559248</v>
      </c>
    </row>
    <row r="8" spans="1:14" x14ac:dyDescent="0.2">
      <c r="A8" s="16">
        <v>7</v>
      </c>
      <c r="B8" s="17" t="s">
        <v>76</v>
      </c>
      <c r="C8" s="31">
        <v>17.910604807548218</v>
      </c>
      <c r="E8" s="15"/>
      <c r="F8" s="32" t="s">
        <v>30</v>
      </c>
      <c r="G8" s="20">
        <f>(G6-G5)/(1+3.22*G7)</f>
        <v>2.4139791162850748</v>
      </c>
      <c r="I8" s="33" t="s">
        <v>31</v>
      </c>
      <c r="J8" s="33">
        <f>G9-1.5*G10</f>
        <v>12.586436551939354</v>
      </c>
      <c r="K8" s="33">
        <f>G9+1.5*G10</f>
        <v>24.949941816511544</v>
      </c>
    </row>
    <row r="9" spans="1:14" x14ac:dyDescent="0.2">
      <c r="A9" s="16">
        <v>8</v>
      </c>
      <c r="B9" s="17" t="s">
        <v>73</v>
      </c>
      <c r="C9" s="31">
        <v>20.272182292649408</v>
      </c>
      <c r="E9" s="15"/>
      <c r="F9" s="19" t="s">
        <v>32</v>
      </c>
      <c r="G9" s="20">
        <f>G2</f>
        <v>18.768189184225449</v>
      </c>
      <c r="I9" s="33" t="s">
        <v>33</v>
      </c>
      <c r="J9" s="33">
        <f>G9-0.5*G10</f>
        <v>16.707604973463418</v>
      </c>
      <c r="K9" s="33">
        <f>G9+0.5*G10</f>
        <v>20.828773394987479</v>
      </c>
    </row>
    <row r="10" spans="1:14" ht="14.25" x14ac:dyDescent="0.2">
      <c r="A10" s="16">
        <v>9</v>
      </c>
      <c r="B10" s="17" t="s">
        <v>79</v>
      </c>
      <c r="C10" s="31">
        <v>20.394624788856678</v>
      </c>
      <c r="E10" s="15"/>
      <c r="F10" s="19" t="s">
        <v>81</v>
      </c>
      <c r="G10" s="20">
        <f>G3</f>
        <v>4.1211684215240627</v>
      </c>
      <c r="I10" s="34"/>
      <c r="J10" s="34"/>
      <c r="L10" s="32"/>
    </row>
    <row r="11" spans="1:14" x14ac:dyDescent="0.2">
      <c r="A11" s="16">
        <v>10</v>
      </c>
      <c r="B11" s="17" t="s">
        <v>68</v>
      </c>
      <c r="C11" s="31">
        <v>20.585858430862562</v>
      </c>
      <c r="E11" s="15"/>
      <c r="F11" s="19" t="s">
        <v>34</v>
      </c>
      <c r="G11" s="20">
        <f>(G8*G4)/G10</f>
        <v>9.3720182991884737</v>
      </c>
      <c r="H11" s="14"/>
      <c r="I11" s="35">
        <v>1</v>
      </c>
      <c r="J11" s="82" t="s">
        <v>35</v>
      </c>
      <c r="K11" s="82"/>
      <c r="L11" s="32"/>
    </row>
    <row r="12" spans="1:14" x14ac:dyDescent="0.2">
      <c r="A12" s="16">
        <v>11</v>
      </c>
      <c r="B12" s="17" t="s">
        <v>72</v>
      </c>
      <c r="C12" s="36">
        <v>20.756361954515612</v>
      </c>
      <c r="E12" s="15"/>
      <c r="I12" s="35">
        <v>2</v>
      </c>
      <c r="J12" s="37">
        <f>J8</f>
        <v>12.586436551939354</v>
      </c>
      <c r="K12" s="37">
        <f>J12+G10</f>
        <v>16.707604973463418</v>
      </c>
    </row>
    <row r="13" spans="1:14" x14ac:dyDescent="0.2">
      <c r="A13" s="16">
        <v>12</v>
      </c>
      <c r="B13" s="17" t="s">
        <v>70</v>
      </c>
      <c r="C13" s="38">
        <v>21.150257509987128</v>
      </c>
      <c r="E13" s="15"/>
      <c r="I13" s="35">
        <v>3</v>
      </c>
      <c r="J13" s="39">
        <f>K12</f>
        <v>16.707604973463418</v>
      </c>
      <c r="K13" s="39">
        <f>J13+G10</f>
        <v>20.828773394987479</v>
      </c>
    </row>
    <row r="14" spans="1:14" x14ac:dyDescent="0.2">
      <c r="A14" s="16">
        <v>13</v>
      </c>
      <c r="B14" s="17" t="s">
        <v>74</v>
      </c>
      <c r="C14" s="38">
        <v>22.636726835195081</v>
      </c>
      <c r="E14" s="15"/>
      <c r="I14" s="35">
        <v>4</v>
      </c>
      <c r="J14" s="40">
        <f>K13</f>
        <v>20.828773394987479</v>
      </c>
      <c r="K14" s="40">
        <f>J14+G10</f>
        <v>24.94994181651154</v>
      </c>
    </row>
    <row r="15" spans="1:14" x14ac:dyDescent="0.2">
      <c r="A15" s="16">
        <v>14</v>
      </c>
      <c r="B15" s="17" t="s">
        <v>78</v>
      </c>
      <c r="C15" s="38">
        <v>23.479575650127479</v>
      </c>
      <c r="E15" s="15"/>
      <c r="I15" s="35">
        <v>5</v>
      </c>
      <c r="J15" s="41">
        <f>K14</f>
        <v>24.94994181651154</v>
      </c>
      <c r="K15" s="41">
        <f>J15+G10</f>
        <v>29.071110238035601</v>
      </c>
    </row>
    <row r="16" spans="1:14" x14ac:dyDescent="0.2">
      <c r="A16" s="16">
        <v>15</v>
      </c>
      <c r="B16" s="17" t="s">
        <v>75</v>
      </c>
      <c r="C16" s="38">
        <v>24.081797413109221</v>
      </c>
      <c r="E16" s="15"/>
    </row>
    <row r="17" spans="1:16" s="14" customFormat="1" x14ac:dyDescent="0.2">
      <c r="A17" s="16">
        <v>16</v>
      </c>
      <c r="B17" s="17" t="s">
        <v>80</v>
      </c>
      <c r="C17" s="38">
        <v>24.097524562048058</v>
      </c>
      <c r="D17" s="15"/>
      <c r="E17" s="15"/>
    </row>
    <row r="18" spans="1:16" x14ac:dyDescent="0.2">
      <c r="C18" s="42"/>
    </row>
    <row r="19" spans="1:16" s="44" customFormat="1" x14ac:dyDescent="0.2">
      <c r="A19" s="43"/>
      <c r="B19" s="43" t="s">
        <v>36</v>
      </c>
      <c r="C19" s="43"/>
      <c r="D19" s="43" t="s">
        <v>37</v>
      </c>
      <c r="E19" s="43" t="s">
        <v>38</v>
      </c>
      <c r="F19" s="43"/>
      <c r="G19" s="43"/>
      <c r="H19" s="43"/>
      <c r="I19" s="43"/>
      <c r="J19" s="43"/>
      <c r="K19" s="43"/>
      <c r="L19" s="43" t="s">
        <v>39</v>
      </c>
      <c r="M19" s="43" t="s">
        <v>40</v>
      </c>
      <c r="N19" s="43"/>
      <c r="O19" s="43"/>
    </row>
    <row r="20" spans="1:16" s="44" customFormat="1" x14ac:dyDescent="0.2">
      <c r="A20" s="45"/>
      <c r="B20" s="45" t="s">
        <v>41</v>
      </c>
      <c r="C20" s="45"/>
      <c r="D20" s="45" t="s">
        <v>42</v>
      </c>
      <c r="E20" s="45" t="s">
        <v>43</v>
      </c>
      <c r="F20" s="46" t="s">
        <v>44</v>
      </c>
      <c r="G20" s="46" t="s">
        <v>45</v>
      </c>
      <c r="H20" s="46" t="s">
        <v>46</v>
      </c>
      <c r="I20" s="46" t="s">
        <v>47</v>
      </c>
      <c r="J20" s="46" t="s">
        <v>48</v>
      </c>
      <c r="K20" s="46" t="s">
        <v>49</v>
      </c>
      <c r="L20" s="46" t="s">
        <v>50</v>
      </c>
      <c r="M20" s="45" t="s">
        <v>51</v>
      </c>
      <c r="N20" s="46" t="s">
        <v>52</v>
      </c>
      <c r="O20" s="46" t="s">
        <v>53</v>
      </c>
    </row>
    <row r="21" spans="1:16" s="44" customFormat="1" x14ac:dyDescent="0.2">
      <c r="A21" s="47" t="s">
        <v>54</v>
      </c>
      <c r="B21" s="48">
        <f>G8</f>
        <v>2.4139791162850748</v>
      </c>
      <c r="C21" s="46"/>
      <c r="D21" s="46" t="s">
        <v>55</v>
      </c>
      <c r="E21" s="46" t="s">
        <v>56</v>
      </c>
      <c r="F21" s="45"/>
      <c r="G21" s="45"/>
      <c r="H21" s="45"/>
      <c r="I21" s="45"/>
      <c r="J21" s="45"/>
      <c r="K21" s="45"/>
      <c r="L21" s="46" t="s">
        <v>57</v>
      </c>
      <c r="M21" s="45" t="s">
        <v>82</v>
      </c>
      <c r="N21" s="45"/>
      <c r="O21" s="45"/>
    </row>
    <row r="22" spans="1:16" s="50" customFormat="1" x14ac:dyDescent="0.2">
      <c r="A22" s="49">
        <v>1</v>
      </c>
      <c r="B22" s="49">
        <v>2</v>
      </c>
      <c r="C22" s="49"/>
      <c r="D22" s="49">
        <v>3</v>
      </c>
      <c r="E22" s="49">
        <v>4</v>
      </c>
      <c r="F22" s="49">
        <v>5</v>
      </c>
      <c r="G22" s="49">
        <v>6</v>
      </c>
      <c r="H22" s="49">
        <v>7</v>
      </c>
      <c r="I22" s="49">
        <v>8</v>
      </c>
      <c r="J22" s="49">
        <v>9</v>
      </c>
      <c r="K22" s="49">
        <v>10</v>
      </c>
      <c r="L22" s="49">
        <v>11</v>
      </c>
      <c r="M22" s="49">
        <v>12</v>
      </c>
      <c r="N22" s="49">
        <v>13</v>
      </c>
      <c r="O22" s="49">
        <v>14</v>
      </c>
    </row>
    <row r="23" spans="1:16" x14ac:dyDescent="0.2">
      <c r="A23" s="51" t="s">
        <v>58</v>
      </c>
      <c r="B23" s="52">
        <v>0</v>
      </c>
      <c r="C23" s="52">
        <f>G8</f>
        <v>2.4139791162850748</v>
      </c>
      <c r="D23" s="53">
        <f>(C23+B23)/2</f>
        <v>1.2069895581425374</v>
      </c>
      <c r="E23" s="54">
        <v>0</v>
      </c>
      <c r="F23" s="53">
        <f>D23*E23</f>
        <v>0</v>
      </c>
      <c r="G23" s="53">
        <f>D23-G$9</f>
        <v>-17.56119962608291</v>
      </c>
      <c r="H23" s="53">
        <f>G23^2</f>
        <v>308.39573230713455</v>
      </c>
      <c r="I23" s="53">
        <f>H23*E23</f>
        <v>0</v>
      </c>
      <c r="J23" s="23">
        <f>(G$9-D23)/G$10</f>
        <v>4.2612186229429918</v>
      </c>
      <c r="K23" s="55">
        <v>1E-4</v>
      </c>
      <c r="L23" s="56">
        <f>G$11*K23</f>
        <v>9.3720182991884743E-4</v>
      </c>
      <c r="M23" s="57">
        <f>L23</f>
        <v>9.3720182991884743E-4</v>
      </c>
      <c r="N23" s="57">
        <f>E23-M23</f>
        <v>-9.3720182991884743E-4</v>
      </c>
      <c r="O23" s="58">
        <f>(N23*N23)/M23</f>
        <v>9.3720182991884743E-4</v>
      </c>
    </row>
    <row r="24" spans="1:16" x14ac:dyDescent="0.2">
      <c r="A24" s="51" t="s">
        <v>59</v>
      </c>
      <c r="B24" s="52">
        <f t="shared" ref="B24:B29" si="0">C23</f>
        <v>2.4139791162850748</v>
      </c>
      <c r="C24" s="52">
        <f>B24+C$23</f>
        <v>4.8279582325701496</v>
      </c>
      <c r="D24" s="53">
        <f t="shared" ref="D24:D32" si="1">(C24+B24)/2</f>
        <v>3.6209686744276119</v>
      </c>
      <c r="E24" s="54">
        <v>0</v>
      </c>
      <c r="F24" s="53">
        <f t="shared" ref="F24:F32" si="2">D24*E24</f>
        <v>0</v>
      </c>
      <c r="G24" s="53">
        <f t="shared" ref="G24:G32" si="3">D24-G$9</f>
        <v>-15.147220509797837</v>
      </c>
      <c r="H24" s="53">
        <f t="shared" ref="H24:H32" si="4">G24^2</f>
        <v>229.43828917244025</v>
      </c>
      <c r="I24" s="53">
        <f t="shared" ref="I24:I32" si="5">H24*E24</f>
        <v>0</v>
      </c>
      <c r="J24" s="23">
        <f t="shared" ref="J24:J32" si="6">(G$9-D24)/G$10</f>
        <v>3.6754674792437125</v>
      </c>
      <c r="K24" s="55">
        <v>3.3999999999999998E-3</v>
      </c>
      <c r="L24" s="56">
        <f t="shared" ref="L24:L32" si="7">G$11*K24</f>
        <v>3.1864862217240809E-2</v>
      </c>
      <c r="M24" s="57">
        <f t="shared" ref="M24:M32" si="8">L24</f>
        <v>3.1864862217240809E-2</v>
      </c>
      <c r="N24" s="57">
        <f t="shared" ref="N24:N32" si="9">E24-M24</f>
        <v>-3.1864862217240809E-2</v>
      </c>
      <c r="O24" s="58">
        <f t="shared" ref="O24:O32" si="10">(N24*N24)/M24</f>
        <v>3.1864862217240809E-2</v>
      </c>
    </row>
    <row r="25" spans="1:16" x14ac:dyDescent="0.2">
      <c r="A25" s="51" t="s">
        <v>60</v>
      </c>
      <c r="B25" s="52">
        <f t="shared" si="0"/>
        <v>4.8279582325701496</v>
      </c>
      <c r="C25" s="52">
        <f t="shared" ref="C25:C32" si="11">B25+C$23</f>
        <v>7.2419373488552239</v>
      </c>
      <c r="D25" s="53">
        <f t="shared" si="1"/>
        <v>6.0349477907126872</v>
      </c>
      <c r="E25" s="54">
        <v>0</v>
      </c>
      <c r="F25" s="53">
        <f t="shared" si="2"/>
        <v>0</v>
      </c>
      <c r="G25" s="53">
        <f t="shared" si="3"/>
        <v>-12.733241393512762</v>
      </c>
      <c r="H25" s="53">
        <f t="shared" si="4"/>
        <v>162.13543638546682</v>
      </c>
      <c r="I25" s="53">
        <f t="shared" si="5"/>
        <v>0</v>
      </c>
      <c r="J25" s="23">
        <f t="shared" si="6"/>
        <v>3.0897163355444328</v>
      </c>
      <c r="K25" s="55">
        <v>3.3999999999999998E-3</v>
      </c>
      <c r="L25" s="56">
        <f t="shared" si="7"/>
        <v>3.1864862217240809E-2</v>
      </c>
      <c r="M25" s="57">
        <f t="shared" si="8"/>
        <v>3.1864862217240809E-2</v>
      </c>
      <c r="N25" s="57">
        <f t="shared" si="9"/>
        <v>-3.1864862217240809E-2</v>
      </c>
      <c r="O25" s="58">
        <f t="shared" si="10"/>
        <v>3.1864862217240809E-2</v>
      </c>
    </row>
    <row r="26" spans="1:16" x14ac:dyDescent="0.2">
      <c r="A26" s="51" t="s">
        <v>61</v>
      </c>
      <c r="B26" s="52">
        <f t="shared" si="0"/>
        <v>7.2419373488552239</v>
      </c>
      <c r="C26" s="52">
        <f t="shared" si="11"/>
        <v>9.6559164651402991</v>
      </c>
      <c r="D26" s="53">
        <f t="shared" si="1"/>
        <v>8.4489269069977624</v>
      </c>
      <c r="E26" s="54">
        <v>0</v>
      </c>
      <c r="F26" s="53">
        <f t="shared" si="2"/>
        <v>0</v>
      </c>
      <c r="G26" s="53">
        <f t="shared" si="3"/>
        <v>-10.319262277227686</v>
      </c>
      <c r="H26" s="53">
        <f t="shared" si="4"/>
        <v>106.48717394621434</v>
      </c>
      <c r="I26" s="53">
        <f t="shared" si="5"/>
        <v>0</v>
      </c>
      <c r="J26" s="23">
        <f t="shared" si="6"/>
        <v>2.5039651918451531</v>
      </c>
      <c r="K26" s="55">
        <v>1.7500000000000002E-2</v>
      </c>
      <c r="L26" s="56">
        <f t="shared" si="7"/>
        <v>0.16401032023579831</v>
      </c>
      <c r="M26" s="57">
        <f t="shared" si="8"/>
        <v>0.16401032023579831</v>
      </c>
      <c r="N26" s="57">
        <f t="shared" si="9"/>
        <v>-0.16401032023579831</v>
      </c>
      <c r="O26" s="58">
        <f t="shared" si="10"/>
        <v>0.16401032023579831</v>
      </c>
    </row>
    <row r="27" spans="1:16" x14ac:dyDescent="0.2">
      <c r="A27" s="51" t="s">
        <v>62</v>
      </c>
      <c r="B27" s="52">
        <f t="shared" si="0"/>
        <v>9.6559164651402991</v>
      </c>
      <c r="C27" s="52">
        <f t="shared" si="11"/>
        <v>12.069895581425374</v>
      </c>
      <c r="D27" s="53">
        <f t="shared" si="1"/>
        <v>10.862906023282836</v>
      </c>
      <c r="E27" s="54">
        <v>0</v>
      </c>
      <c r="F27" s="53">
        <f t="shared" si="2"/>
        <v>0</v>
      </c>
      <c r="G27" s="53">
        <f t="shared" si="3"/>
        <v>-7.9052831609426129</v>
      </c>
      <c r="H27" s="53">
        <f t="shared" si="4"/>
        <v>62.493501854682826</v>
      </c>
      <c r="I27" s="53">
        <f t="shared" si="5"/>
        <v>0</v>
      </c>
      <c r="J27" s="23">
        <f t="shared" si="6"/>
        <v>1.9182140481458738</v>
      </c>
      <c r="K27" s="55">
        <v>6.3200000000000006E-2</v>
      </c>
      <c r="L27" s="56">
        <f t="shared" si="7"/>
        <v>0.59231155650871159</v>
      </c>
      <c r="M27" s="57">
        <f t="shared" si="8"/>
        <v>0.59231155650871159</v>
      </c>
      <c r="N27" s="57">
        <f t="shared" si="9"/>
        <v>-0.59231155650871159</v>
      </c>
      <c r="O27" s="58">
        <f t="shared" si="10"/>
        <v>0.59231155650871159</v>
      </c>
      <c r="P27" s="59"/>
    </row>
    <row r="28" spans="1:16" x14ac:dyDescent="0.2">
      <c r="A28" s="51" t="s">
        <v>63</v>
      </c>
      <c r="B28" s="52">
        <f t="shared" si="0"/>
        <v>12.069895581425374</v>
      </c>
      <c r="C28" s="52">
        <f t="shared" si="11"/>
        <v>14.48387469771045</v>
      </c>
      <c r="D28" s="53">
        <f t="shared" si="1"/>
        <v>13.276885139567913</v>
      </c>
      <c r="E28" s="54">
        <v>4</v>
      </c>
      <c r="F28" s="53">
        <f t="shared" si="2"/>
        <v>53.107540558271651</v>
      </c>
      <c r="G28" s="53">
        <f t="shared" si="3"/>
        <v>-5.4913040446575359</v>
      </c>
      <c r="H28" s="53">
        <f t="shared" si="4"/>
        <v>30.154420110872213</v>
      </c>
      <c r="I28" s="53">
        <f t="shared" si="5"/>
        <v>120.61768044348885</v>
      </c>
      <c r="J28" s="23">
        <f t="shared" si="6"/>
        <v>1.3324629044465934</v>
      </c>
      <c r="K28" s="55">
        <v>0.16470000000000001</v>
      </c>
      <c r="L28" s="56">
        <f t="shared" si="7"/>
        <v>1.5435714138763417</v>
      </c>
      <c r="M28" s="57">
        <f t="shared" si="8"/>
        <v>1.5435714138763417</v>
      </c>
      <c r="N28" s="57">
        <f t="shared" si="9"/>
        <v>2.4564285861236583</v>
      </c>
      <c r="O28" s="58">
        <f t="shared" si="10"/>
        <v>3.9091430072368993</v>
      </c>
    </row>
    <row r="29" spans="1:16" x14ac:dyDescent="0.2">
      <c r="A29" s="60">
        <v>7</v>
      </c>
      <c r="B29" s="52">
        <f t="shared" si="0"/>
        <v>14.48387469771045</v>
      </c>
      <c r="C29" s="52">
        <f t="shared" si="11"/>
        <v>16.897853813995525</v>
      </c>
      <c r="D29" s="53">
        <f t="shared" si="1"/>
        <v>15.690864255852986</v>
      </c>
      <c r="E29" s="54">
        <v>2</v>
      </c>
      <c r="F29" s="53">
        <f t="shared" si="2"/>
        <v>31.381728511705973</v>
      </c>
      <c r="G29" s="53">
        <f t="shared" si="3"/>
        <v>-3.0773249283724624</v>
      </c>
      <c r="H29" s="53">
        <f t="shared" si="4"/>
        <v>9.469928714782581</v>
      </c>
      <c r="I29" s="53">
        <f t="shared" si="5"/>
        <v>18.939857429565162</v>
      </c>
      <c r="J29" s="23">
        <f t="shared" si="6"/>
        <v>0.74671176074731416</v>
      </c>
      <c r="K29" s="55">
        <v>0.30109999999999998</v>
      </c>
      <c r="L29" s="56">
        <f t="shared" si="7"/>
        <v>2.8219147098856494</v>
      </c>
      <c r="M29" s="57">
        <f t="shared" si="8"/>
        <v>2.8219147098856494</v>
      </c>
      <c r="N29" s="57">
        <f t="shared" si="9"/>
        <v>-0.82191470988564941</v>
      </c>
      <c r="O29" s="58">
        <f t="shared" si="10"/>
        <v>0.23939199436462977</v>
      </c>
    </row>
    <row r="30" spans="1:16" x14ac:dyDescent="0.2">
      <c r="A30" s="60">
        <v>8</v>
      </c>
      <c r="B30" s="52">
        <f>C29</f>
        <v>16.897853813995525</v>
      </c>
      <c r="C30" s="52">
        <f t="shared" si="11"/>
        <v>19.311832930280598</v>
      </c>
      <c r="D30" s="53">
        <f t="shared" si="1"/>
        <v>18.104843372138063</v>
      </c>
      <c r="E30" s="54">
        <v>1</v>
      </c>
      <c r="F30" s="53">
        <f t="shared" si="2"/>
        <v>18.104843372138063</v>
      </c>
      <c r="G30" s="53">
        <f t="shared" si="3"/>
        <v>-0.66334581208738541</v>
      </c>
      <c r="H30" s="53">
        <f t="shared" si="4"/>
        <v>0.44002766641387286</v>
      </c>
      <c r="I30" s="53">
        <f t="shared" si="5"/>
        <v>0.44002766641387286</v>
      </c>
      <c r="J30" s="23">
        <f t="shared" si="6"/>
        <v>0.16096061704803399</v>
      </c>
      <c r="K30" s="55">
        <v>0.39389999999999997</v>
      </c>
      <c r="L30" s="56">
        <f t="shared" si="7"/>
        <v>3.6916380080503397</v>
      </c>
      <c r="M30" s="57">
        <f t="shared" si="8"/>
        <v>3.6916380080503397</v>
      </c>
      <c r="N30" s="57">
        <f t="shared" si="9"/>
        <v>-2.6916380080503397</v>
      </c>
      <c r="O30" s="58">
        <f t="shared" si="10"/>
        <v>1.9625204720999847</v>
      </c>
    </row>
    <row r="31" spans="1:16" x14ac:dyDescent="0.2">
      <c r="A31" s="60">
        <v>9</v>
      </c>
      <c r="B31" s="52">
        <f t="shared" ref="B31:B32" si="12">C30</f>
        <v>19.311832930280598</v>
      </c>
      <c r="C31" s="52">
        <f t="shared" si="11"/>
        <v>21.725812046565672</v>
      </c>
      <c r="D31" s="53">
        <f t="shared" si="1"/>
        <v>20.518822488423133</v>
      </c>
      <c r="E31" s="54">
        <v>5</v>
      </c>
      <c r="F31" s="53">
        <f t="shared" si="2"/>
        <v>102.59411244211566</v>
      </c>
      <c r="G31" s="53">
        <f t="shared" si="3"/>
        <v>1.7506333041976845</v>
      </c>
      <c r="H31" s="53">
        <f t="shared" si="4"/>
        <v>3.0647169657661024</v>
      </c>
      <c r="I31" s="53">
        <f t="shared" si="5"/>
        <v>15.323584828830512</v>
      </c>
      <c r="J31" s="23">
        <f t="shared" si="6"/>
        <v>-0.42479052665124445</v>
      </c>
      <c r="K31" s="55">
        <v>0.36530000000000001</v>
      </c>
      <c r="L31" s="56">
        <f t="shared" si="7"/>
        <v>3.4235982846935498</v>
      </c>
      <c r="M31" s="57">
        <f t="shared" si="8"/>
        <v>3.4235982846935498</v>
      </c>
      <c r="N31" s="57">
        <f t="shared" si="9"/>
        <v>1.5764017153064502</v>
      </c>
      <c r="O31" s="58">
        <f t="shared" si="10"/>
        <v>0.72585687962615553</v>
      </c>
    </row>
    <row r="32" spans="1:16" x14ac:dyDescent="0.2">
      <c r="A32" s="60">
        <v>10</v>
      </c>
      <c r="B32" s="52">
        <f t="shared" si="12"/>
        <v>21.725812046565672</v>
      </c>
      <c r="C32" s="52">
        <f t="shared" si="11"/>
        <v>24.139791162850745</v>
      </c>
      <c r="D32" s="53">
        <f t="shared" si="1"/>
        <v>22.93280160470821</v>
      </c>
      <c r="E32" s="54">
        <v>4</v>
      </c>
      <c r="F32" s="53">
        <f t="shared" si="2"/>
        <v>91.731206418832841</v>
      </c>
      <c r="G32" s="53">
        <f t="shared" si="3"/>
        <v>4.1646124204827615</v>
      </c>
      <c r="H32" s="53">
        <f t="shared" si="4"/>
        <v>17.343996612839284</v>
      </c>
      <c r="I32" s="53">
        <f t="shared" si="5"/>
        <v>69.375986451357136</v>
      </c>
      <c r="J32" s="23">
        <f t="shared" si="6"/>
        <v>-1.0105416703505248</v>
      </c>
      <c r="K32" s="55">
        <v>0.23960000000000001</v>
      </c>
      <c r="L32" s="56">
        <f t="shared" si="7"/>
        <v>2.2455355844855585</v>
      </c>
      <c r="M32" s="57">
        <f t="shared" si="8"/>
        <v>2.2455355844855585</v>
      </c>
      <c r="N32" s="57">
        <f t="shared" si="9"/>
        <v>1.7544644155144415</v>
      </c>
      <c r="O32" s="58">
        <f t="shared" si="10"/>
        <v>1.3707845052972605</v>
      </c>
    </row>
    <row r="33" spans="1:15" ht="14.25" x14ac:dyDescent="0.2">
      <c r="A33" s="61"/>
      <c r="B33" s="62"/>
      <c r="C33" s="62"/>
      <c r="D33" s="62"/>
      <c r="E33" s="63">
        <f>SUM(E23:E32)</f>
        <v>16</v>
      </c>
      <c r="F33" s="64">
        <f>SUM(F23:F32)</f>
        <v>296.91943130306419</v>
      </c>
      <c r="G33" s="62"/>
      <c r="H33" s="62"/>
      <c r="I33" s="64">
        <f>SUM(I23:I32)</f>
        <v>224.69713681965553</v>
      </c>
      <c r="J33" s="62"/>
      <c r="K33" s="62"/>
      <c r="L33" s="65"/>
      <c r="M33" s="66">
        <f>SUM(M23:M32)</f>
        <v>14.547246804000348</v>
      </c>
      <c r="N33" s="67" t="s">
        <v>83</v>
      </c>
      <c r="O33" s="68">
        <f>SUM(O23:O32)</f>
        <v>9.0286856616338405</v>
      </c>
    </row>
    <row r="34" spans="1:15" x14ac:dyDescent="0.2">
      <c r="A34" s="75"/>
      <c r="B34" s="75"/>
      <c r="C34" s="75"/>
      <c r="D34" s="75"/>
      <c r="E34" s="76"/>
      <c r="F34" s="77"/>
      <c r="G34" s="75"/>
      <c r="H34" s="75"/>
      <c r="I34" s="77"/>
      <c r="J34" s="75"/>
      <c r="K34" s="75"/>
      <c r="L34" s="78"/>
      <c r="M34" s="79"/>
      <c r="N34" s="80"/>
      <c r="O34" s="81"/>
    </row>
    <row r="35" spans="1:15" x14ac:dyDescent="0.2">
      <c r="A35" s="14" t="s">
        <v>88</v>
      </c>
    </row>
    <row r="36" spans="1:15" x14ac:dyDescent="0.2">
      <c r="A36" s="16">
        <v>1</v>
      </c>
      <c r="B36" s="17" t="s">
        <v>67</v>
      </c>
      <c r="C36" s="69">
        <v>13.898004653612333</v>
      </c>
      <c r="E36" s="15"/>
      <c r="F36" s="19" t="s">
        <v>19</v>
      </c>
      <c r="G36" s="20">
        <f>AVERAGE(C36:C51)</f>
        <v>17.765840572658117</v>
      </c>
      <c r="I36" s="21" t="s">
        <v>20</v>
      </c>
      <c r="J36" s="22">
        <f>MEDIAN(C36:C51)</f>
        <v>18.190995882822605</v>
      </c>
      <c r="K36" s="23"/>
      <c r="L36" s="16"/>
      <c r="M36" s="16"/>
      <c r="N36" s="16"/>
    </row>
    <row r="37" spans="1:15" x14ac:dyDescent="0.2">
      <c r="A37" s="16">
        <v>2</v>
      </c>
      <c r="B37" s="17" t="s">
        <v>66</v>
      </c>
      <c r="C37" s="69">
        <v>14.384018406860847</v>
      </c>
      <c r="E37" s="15"/>
      <c r="F37" s="19" t="s">
        <v>21</v>
      </c>
      <c r="G37" s="34">
        <f>STDEV(C36:C51)</f>
        <v>2.8370753130907862</v>
      </c>
      <c r="H37" s="24"/>
      <c r="I37" s="25" t="s">
        <v>22</v>
      </c>
      <c r="J37" s="26">
        <f>G36-0.3*G37</f>
        <v>16.914717978730881</v>
      </c>
      <c r="K37" s="26">
        <f>G36+0.3*G37</f>
        <v>18.616963166585354</v>
      </c>
      <c r="L37" s="27">
        <v>1</v>
      </c>
      <c r="M37" s="28">
        <f>L37/16*100</f>
        <v>6.25</v>
      </c>
      <c r="N37" s="29">
        <v>25</v>
      </c>
    </row>
    <row r="38" spans="1:15" x14ac:dyDescent="0.2">
      <c r="A38" s="16">
        <v>3</v>
      </c>
      <c r="B38" s="17" t="s">
        <v>71</v>
      </c>
      <c r="C38" s="69">
        <v>14.495735734824757</v>
      </c>
      <c r="E38" s="15"/>
      <c r="F38" s="19" t="s">
        <v>23</v>
      </c>
      <c r="G38" s="70">
        <v>16</v>
      </c>
      <c r="I38" s="25" t="s">
        <v>24</v>
      </c>
      <c r="J38" s="26">
        <f>G36-0.7*G37</f>
        <v>15.779887853494568</v>
      </c>
      <c r="K38" s="26">
        <f>G36+0.7*G37</f>
        <v>19.751793291821667</v>
      </c>
      <c r="L38" s="27">
        <v>4</v>
      </c>
      <c r="M38" s="28">
        <f>L38/16*100</f>
        <v>25</v>
      </c>
      <c r="N38" s="29">
        <v>50</v>
      </c>
    </row>
    <row r="39" spans="1:15" x14ac:dyDescent="0.2">
      <c r="A39" s="16">
        <v>4</v>
      </c>
      <c r="B39" s="17" t="s">
        <v>77</v>
      </c>
      <c r="C39" s="69">
        <v>14.784853639524389</v>
      </c>
      <c r="E39" s="15"/>
      <c r="F39" s="19" t="s">
        <v>25</v>
      </c>
      <c r="G39" s="34">
        <f>C36</f>
        <v>13.898004653612333</v>
      </c>
      <c r="I39" s="25" t="s">
        <v>26</v>
      </c>
      <c r="J39" s="26">
        <f>G36-1.1*G37</f>
        <v>14.645057728258251</v>
      </c>
      <c r="K39" s="26">
        <f>G36+1.1*G37</f>
        <v>20.886623417057983</v>
      </c>
      <c r="L39" s="27">
        <v>10</v>
      </c>
      <c r="M39" s="28">
        <f>L39/16*100</f>
        <v>62.5</v>
      </c>
      <c r="N39" s="29">
        <v>75</v>
      </c>
    </row>
    <row r="40" spans="1:15" x14ac:dyDescent="0.2">
      <c r="A40" s="16">
        <v>5</v>
      </c>
      <c r="B40" s="17" t="s">
        <v>65</v>
      </c>
      <c r="C40" s="69">
        <v>15.168350788457195</v>
      </c>
      <c r="E40" s="15"/>
      <c r="F40" s="19" t="s">
        <v>27</v>
      </c>
      <c r="G40" s="34">
        <f>C51</f>
        <v>21.951581400090046</v>
      </c>
      <c r="I40" s="25" t="s">
        <v>28</v>
      </c>
      <c r="J40" s="26">
        <f>G36-3*G37</f>
        <v>9.2546146333857582</v>
      </c>
      <c r="K40" s="26">
        <f>G36+3*G37</f>
        <v>26.277066511930478</v>
      </c>
      <c r="L40" s="30">
        <v>16</v>
      </c>
      <c r="M40" s="29">
        <v>100</v>
      </c>
      <c r="N40" s="29">
        <v>99.8</v>
      </c>
    </row>
    <row r="41" spans="1:15" x14ac:dyDescent="0.2">
      <c r="A41" s="16">
        <v>6</v>
      </c>
      <c r="B41" s="17" t="s">
        <v>76</v>
      </c>
      <c r="C41" s="69">
        <v>15.233466573375855</v>
      </c>
      <c r="E41" s="15"/>
      <c r="F41" s="19" t="s">
        <v>29</v>
      </c>
      <c r="G41" s="20">
        <f>LOG(16)</f>
        <v>1.2041199826559248</v>
      </c>
    </row>
    <row r="42" spans="1:15" x14ac:dyDescent="0.2">
      <c r="A42" s="16">
        <v>7</v>
      </c>
      <c r="B42" s="17" t="s">
        <v>69</v>
      </c>
      <c r="C42" s="36">
        <v>16.447609142809362</v>
      </c>
      <c r="E42" s="15"/>
      <c r="F42" s="32" t="s">
        <v>30</v>
      </c>
      <c r="G42" s="34">
        <f>(G40-G39)/(1+3.22*G41)</f>
        <v>1.6512480923118096</v>
      </c>
      <c r="I42" s="33" t="s">
        <v>31</v>
      </c>
      <c r="J42" s="33">
        <f>G43-1.5*G44</f>
        <v>13.510227603021939</v>
      </c>
      <c r="K42" s="33">
        <f>G43+1.5*G44</f>
        <v>22.021453542294296</v>
      </c>
    </row>
    <row r="43" spans="1:15" x14ac:dyDescent="0.2">
      <c r="A43" s="16">
        <v>8</v>
      </c>
      <c r="B43" s="17" t="s">
        <v>72</v>
      </c>
      <c r="C43" s="36">
        <v>17.654570288194702</v>
      </c>
      <c r="E43" s="15"/>
      <c r="F43" s="19" t="s">
        <v>32</v>
      </c>
      <c r="G43" s="34">
        <f>G36</f>
        <v>17.765840572658117</v>
      </c>
      <c r="I43" s="33" t="s">
        <v>33</v>
      </c>
      <c r="J43" s="33">
        <f>G43-0.5*G44</f>
        <v>16.347302916112724</v>
      </c>
      <c r="K43" s="33">
        <f>G43+0.5*G44</f>
        <v>19.18437822920351</v>
      </c>
    </row>
    <row r="44" spans="1:15" ht="14.25" x14ac:dyDescent="0.2">
      <c r="A44" s="16">
        <v>9</v>
      </c>
      <c r="B44" s="17" t="s">
        <v>74</v>
      </c>
      <c r="C44" s="36">
        <v>18.727421477450505</v>
      </c>
      <c r="E44" s="15"/>
      <c r="F44" s="19" t="s">
        <v>81</v>
      </c>
      <c r="G44" s="34">
        <f>G37</f>
        <v>2.8370753130907862</v>
      </c>
      <c r="I44" s="34"/>
      <c r="J44" s="34"/>
      <c r="L44" s="32"/>
    </row>
    <row r="45" spans="1:15" x14ac:dyDescent="0.2">
      <c r="A45" s="16">
        <v>10</v>
      </c>
      <c r="B45" s="17" t="s">
        <v>70</v>
      </c>
      <c r="C45" s="36">
        <v>19.047881501623174</v>
      </c>
      <c r="E45" s="15"/>
      <c r="F45" s="19" t="s">
        <v>34</v>
      </c>
      <c r="G45" s="34">
        <f>(G42*G38)/G44</f>
        <v>9.3123962395648672</v>
      </c>
      <c r="H45" s="14"/>
      <c r="I45" s="35">
        <v>1</v>
      </c>
      <c r="J45" s="82" t="s">
        <v>64</v>
      </c>
      <c r="K45" s="82"/>
      <c r="L45" s="32"/>
    </row>
    <row r="46" spans="1:15" x14ac:dyDescent="0.2">
      <c r="A46" s="16">
        <v>11</v>
      </c>
      <c r="B46" s="17" t="s">
        <v>78</v>
      </c>
      <c r="C46" s="71">
        <v>19.79327708203845</v>
      </c>
      <c r="E46" s="15"/>
      <c r="I46" s="35">
        <v>2</v>
      </c>
      <c r="J46" s="72">
        <f>J42</f>
        <v>13.510227603021939</v>
      </c>
      <c r="K46" s="72">
        <f>J46+G44</f>
        <v>16.347302916112724</v>
      </c>
    </row>
    <row r="47" spans="1:15" x14ac:dyDescent="0.2">
      <c r="A47" s="16">
        <v>12</v>
      </c>
      <c r="B47" s="17" t="s">
        <v>73</v>
      </c>
      <c r="C47" s="71">
        <v>19.958777685933558</v>
      </c>
      <c r="E47" s="15"/>
      <c r="I47" s="35">
        <v>3</v>
      </c>
      <c r="J47" s="39">
        <f>K46</f>
        <v>16.347302916112724</v>
      </c>
      <c r="K47" s="39">
        <f>J47+G44</f>
        <v>19.18437822920351</v>
      </c>
    </row>
    <row r="48" spans="1:15" x14ac:dyDescent="0.2">
      <c r="A48" s="16">
        <v>13</v>
      </c>
      <c r="B48" s="17" t="s">
        <v>79</v>
      </c>
      <c r="C48" s="71">
        <v>20.085755378360702</v>
      </c>
      <c r="E48" s="15"/>
      <c r="I48" s="35">
        <v>4</v>
      </c>
      <c r="J48" s="73">
        <f>K47</f>
        <v>19.18437822920351</v>
      </c>
      <c r="K48" s="73">
        <f>J48+G44</f>
        <v>22.021453542294296</v>
      </c>
    </row>
    <row r="49" spans="1:16" x14ac:dyDescent="0.2">
      <c r="A49" s="16">
        <v>14</v>
      </c>
      <c r="B49" s="17" t="s">
        <v>75</v>
      </c>
      <c r="C49" s="71">
        <v>20.910633904111695</v>
      </c>
      <c r="E49" s="15"/>
      <c r="I49" s="35">
        <v>5</v>
      </c>
      <c r="J49" s="74">
        <f>K48</f>
        <v>22.021453542294296</v>
      </c>
      <c r="K49" s="74">
        <f>J49+G44</f>
        <v>24.858528855385082</v>
      </c>
    </row>
    <row r="50" spans="1:16" x14ac:dyDescent="0.2">
      <c r="A50" s="16">
        <v>15</v>
      </c>
      <c r="B50" s="17" t="s">
        <v>68</v>
      </c>
      <c r="C50" s="71">
        <v>21.711511505262227</v>
      </c>
      <c r="E50" s="15"/>
    </row>
    <row r="51" spans="1:16" s="14" customFormat="1" x14ac:dyDescent="0.2">
      <c r="A51" s="16">
        <v>16</v>
      </c>
      <c r="B51" s="17" t="s">
        <v>80</v>
      </c>
      <c r="C51" s="71">
        <v>21.951581400090046</v>
      </c>
      <c r="D51" s="15"/>
      <c r="E51" s="15"/>
    </row>
    <row r="52" spans="1:16" x14ac:dyDescent="0.2">
      <c r="C52" s="42"/>
    </row>
    <row r="53" spans="1:16" s="44" customFormat="1" x14ac:dyDescent="0.2">
      <c r="A53" s="43"/>
      <c r="B53" s="43" t="s">
        <v>36</v>
      </c>
      <c r="C53" s="43"/>
      <c r="D53" s="43" t="s">
        <v>37</v>
      </c>
      <c r="E53" s="43" t="s">
        <v>38</v>
      </c>
      <c r="F53" s="43"/>
      <c r="G53" s="43"/>
      <c r="H53" s="43"/>
      <c r="I53" s="43"/>
      <c r="J53" s="43"/>
      <c r="K53" s="43"/>
      <c r="L53" s="43" t="s">
        <v>39</v>
      </c>
      <c r="M53" s="43" t="s">
        <v>40</v>
      </c>
      <c r="N53" s="43"/>
      <c r="O53" s="43"/>
    </row>
    <row r="54" spans="1:16" s="44" customFormat="1" x14ac:dyDescent="0.2">
      <c r="A54" s="45"/>
      <c r="B54" s="45" t="s">
        <v>41</v>
      </c>
      <c r="C54" s="45"/>
      <c r="D54" s="45" t="s">
        <v>42</v>
      </c>
      <c r="E54" s="45" t="s">
        <v>43</v>
      </c>
      <c r="F54" s="46" t="s">
        <v>44</v>
      </c>
      <c r="G54" s="46" t="s">
        <v>45</v>
      </c>
      <c r="H54" s="46" t="s">
        <v>46</v>
      </c>
      <c r="I54" s="46" t="s">
        <v>47</v>
      </c>
      <c r="J54" s="46" t="s">
        <v>48</v>
      </c>
      <c r="K54" s="46" t="s">
        <v>49</v>
      </c>
      <c r="L54" s="46" t="s">
        <v>50</v>
      </c>
      <c r="M54" s="45" t="s">
        <v>51</v>
      </c>
      <c r="N54" s="46" t="s">
        <v>52</v>
      </c>
      <c r="O54" s="46" t="s">
        <v>53</v>
      </c>
    </row>
    <row r="55" spans="1:16" s="44" customFormat="1" x14ac:dyDescent="0.2">
      <c r="A55" s="47" t="s">
        <v>54</v>
      </c>
      <c r="B55" s="48">
        <f>G42</f>
        <v>1.6512480923118096</v>
      </c>
      <c r="C55" s="46"/>
      <c r="D55" s="46" t="s">
        <v>55</v>
      </c>
      <c r="E55" s="46" t="s">
        <v>56</v>
      </c>
      <c r="F55" s="45"/>
      <c r="G55" s="45"/>
      <c r="H55" s="45"/>
      <c r="I55" s="45"/>
      <c r="J55" s="45"/>
      <c r="K55" s="45"/>
      <c r="L55" s="46" t="s">
        <v>57</v>
      </c>
      <c r="M55" s="45" t="s">
        <v>82</v>
      </c>
      <c r="N55" s="45"/>
      <c r="O55" s="45"/>
    </row>
    <row r="56" spans="1:16" s="50" customFormat="1" x14ac:dyDescent="0.2">
      <c r="A56" s="49">
        <v>1</v>
      </c>
      <c r="B56" s="49">
        <v>2</v>
      </c>
      <c r="C56" s="49"/>
      <c r="D56" s="49">
        <v>3</v>
      </c>
      <c r="E56" s="49">
        <v>4</v>
      </c>
      <c r="F56" s="49">
        <v>5</v>
      </c>
      <c r="G56" s="49">
        <v>6</v>
      </c>
      <c r="H56" s="49">
        <v>7</v>
      </c>
      <c r="I56" s="49">
        <v>8</v>
      </c>
      <c r="J56" s="49">
        <v>9</v>
      </c>
      <c r="K56" s="49">
        <v>10</v>
      </c>
      <c r="L56" s="49">
        <v>11</v>
      </c>
      <c r="M56" s="49">
        <v>12</v>
      </c>
      <c r="N56" s="49">
        <v>13</v>
      </c>
      <c r="O56" s="49">
        <v>14</v>
      </c>
    </row>
    <row r="57" spans="1:16" x14ac:dyDescent="0.2">
      <c r="A57" s="51" t="s">
        <v>58</v>
      </c>
      <c r="B57" s="52">
        <v>0</v>
      </c>
      <c r="C57" s="52">
        <f>G42</f>
        <v>1.6512480923118096</v>
      </c>
      <c r="D57" s="53">
        <f>(C57+B57)/2</f>
        <v>0.82562404615590479</v>
      </c>
      <c r="E57" s="54">
        <v>0</v>
      </c>
      <c r="F57" s="53">
        <f>D57*E57</f>
        <v>0</v>
      </c>
      <c r="G57" s="53">
        <f>D57-G$8</f>
        <v>-1.58835507012917</v>
      </c>
      <c r="H57" s="53">
        <f>G57^2</f>
        <v>2.5228718288050405</v>
      </c>
      <c r="I57" s="53">
        <f>H57*E57</f>
        <v>0</v>
      </c>
      <c r="J57" s="23">
        <f>(G$8-D57)/G$9</f>
        <v>8.4630171538561269E-2</v>
      </c>
      <c r="K57" s="55">
        <v>1.0000000000000001E-5</v>
      </c>
      <c r="L57" s="56">
        <f>G$10*K57</f>
        <v>4.1211684215240633E-5</v>
      </c>
      <c r="M57" s="57">
        <f>L57</f>
        <v>4.1211684215240633E-5</v>
      </c>
      <c r="N57" s="57">
        <f>E57-M57</f>
        <v>-4.1211684215240633E-5</v>
      </c>
      <c r="O57" s="58">
        <f>(N57*N57)/M57</f>
        <v>4.1211684215240633E-5</v>
      </c>
    </row>
    <row r="58" spans="1:16" x14ac:dyDescent="0.2">
      <c r="A58" s="51" t="s">
        <v>59</v>
      </c>
      <c r="B58" s="52">
        <f t="shared" ref="B58:B63" si="13">C57</f>
        <v>1.6512480923118096</v>
      </c>
      <c r="C58" s="52">
        <f>B58+C$22</f>
        <v>1.6512480923118096</v>
      </c>
      <c r="D58" s="53">
        <f t="shared" ref="D58:D70" si="14">(C58+B58)/2</f>
        <v>1.6512480923118096</v>
      </c>
      <c r="E58" s="54">
        <v>0</v>
      </c>
      <c r="F58" s="53">
        <f t="shared" ref="F58:F70" si="15">D58*E58</f>
        <v>0</v>
      </c>
      <c r="G58" s="53">
        <f t="shared" ref="G58:G70" si="16">D58-G$8</f>
        <v>-0.7627310239732652</v>
      </c>
      <c r="H58" s="53">
        <f t="shared" ref="H58:H70" si="17">G58^2</f>
        <v>0.58175861493130565</v>
      </c>
      <c r="I58" s="53">
        <f t="shared" ref="I58:I70" si="18">H58*E58</f>
        <v>0</v>
      </c>
      <c r="J58" s="23">
        <f t="shared" ref="J58:J70" si="19">(G$8-D58)/G$9</f>
        <v>4.0639563917777219E-2</v>
      </c>
      <c r="K58" s="55">
        <v>1.0000000000000001E-5</v>
      </c>
      <c r="L58" s="56">
        <f t="shared" ref="L58:L70" si="20">G$10*K58</f>
        <v>4.1211684215240633E-5</v>
      </c>
      <c r="M58" s="57">
        <f t="shared" ref="M58:M70" si="21">L58</f>
        <v>4.1211684215240633E-5</v>
      </c>
      <c r="N58" s="57">
        <f t="shared" ref="N58:N70" si="22">E58-M58</f>
        <v>-4.1211684215240633E-5</v>
      </c>
      <c r="O58" s="58">
        <f t="shared" ref="O58:O70" si="23">(N58*N58)/M58</f>
        <v>4.1211684215240633E-5</v>
      </c>
    </row>
    <row r="59" spans="1:16" x14ac:dyDescent="0.2">
      <c r="A59" s="51" t="s">
        <v>60</v>
      </c>
      <c r="B59" s="52">
        <f t="shared" si="13"/>
        <v>1.6512480923118096</v>
      </c>
      <c r="C59" s="52">
        <f t="shared" ref="C59:C70" si="24">B59+C$22</f>
        <v>1.6512480923118096</v>
      </c>
      <c r="D59" s="53">
        <f t="shared" si="14"/>
        <v>1.6512480923118096</v>
      </c>
      <c r="E59" s="54">
        <v>0</v>
      </c>
      <c r="F59" s="53">
        <f t="shared" si="15"/>
        <v>0</v>
      </c>
      <c r="G59" s="53">
        <f t="shared" si="16"/>
        <v>-0.7627310239732652</v>
      </c>
      <c r="H59" s="53">
        <f t="shared" si="17"/>
        <v>0.58175861493130565</v>
      </c>
      <c r="I59" s="53">
        <f t="shared" si="18"/>
        <v>0</v>
      </c>
      <c r="J59" s="23">
        <f t="shared" si="19"/>
        <v>4.0639563917777219E-2</v>
      </c>
      <c r="K59" s="55">
        <v>1.0000000000000001E-5</v>
      </c>
      <c r="L59" s="56">
        <f t="shared" si="20"/>
        <v>4.1211684215240633E-5</v>
      </c>
      <c r="M59" s="57">
        <f t="shared" si="21"/>
        <v>4.1211684215240633E-5</v>
      </c>
      <c r="N59" s="57">
        <f t="shared" si="22"/>
        <v>-4.1211684215240633E-5</v>
      </c>
      <c r="O59" s="58">
        <f t="shared" si="23"/>
        <v>4.1211684215240633E-5</v>
      </c>
    </row>
    <row r="60" spans="1:16" x14ac:dyDescent="0.2">
      <c r="A60" s="51" t="s">
        <v>61</v>
      </c>
      <c r="B60" s="52">
        <f t="shared" si="13"/>
        <v>1.6512480923118096</v>
      </c>
      <c r="C60" s="52">
        <f t="shared" si="24"/>
        <v>1.6512480923118096</v>
      </c>
      <c r="D60" s="53">
        <f t="shared" si="14"/>
        <v>1.6512480923118096</v>
      </c>
      <c r="E60" s="54">
        <v>0</v>
      </c>
      <c r="F60" s="53">
        <f t="shared" si="15"/>
        <v>0</v>
      </c>
      <c r="G60" s="53">
        <f t="shared" si="16"/>
        <v>-0.7627310239732652</v>
      </c>
      <c r="H60" s="53">
        <f t="shared" si="17"/>
        <v>0.58175861493130565</v>
      </c>
      <c r="I60" s="53">
        <f t="shared" si="18"/>
        <v>0</v>
      </c>
      <c r="J60" s="23">
        <f t="shared" si="19"/>
        <v>4.0639563917777219E-2</v>
      </c>
      <c r="K60" s="55">
        <v>1.0000000000000001E-5</v>
      </c>
      <c r="L60" s="56">
        <f t="shared" si="20"/>
        <v>4.1211684215240633E-5</v>
      </c>
      <c r="M60" s="57">
        <f t="shared" si="21"/>
        <v>4.1211684215240633E-5</v>
      </c>
      <c r="N60" s="57">
        <f t="shared" si="22"/>
        <v>-4.1211684215240633E-5</v>
      </c>
      <c r="O60" s="58">
        <f t="shared" si="23"/>
        <v>4.1211684215240633E-5</v>
      </c>
    </row>
    <row r="61" spans="1:16" x14ac:dyDescent="0.2">
      <c r="A61" s="51" t="s">
        <v>62</v>
      </c>
      <c r="B61" s="52">
        <f t="shared" si="13"/>
        <v>1.6512480923118096</v>
      </c>
      <c r="C61" s="52">
        <f t="shared" si="24"/>
        <v>1.6512480923118096</v>
      </c>
      <c r="D61" s="53">
        <f t="shared" si="14"/>
        <v>1.6512480923118096</v>
      </c>
      <c r="E61" s="54">
        <v>0</v>
      </c>
      <c r="F61" s="53">
        <f t="shared" si="15"/>
        <v>0</v>
      </c>
      <c r="G61" s="53">
        <f t="shared" si="16"/>
        <v>-0.7627310239732652</v>
      </c>
      <c r="H61" s="53">
        <f t="shared" si="17"/>
        <v>0.58175861493130565</v>
      </c>
      <c r="I61" s="53">
        <f t="shared" si="18"/>
        <v>0</v>
      </c>
      <c r="J61" s="23">
        <f t="shared" si="19"/>
        <v>4.0639563917777219E-2</v>
      </c>
      <c r="K61" s="55">
        <v>3.3999999999999998E-3</v>
      </c>
      <c r="L61" s="56">
        <f t="shared" si="20"/>
        <v>1.4011972633181812E-2</v>
      </c>
      <c r="M61" s="57">
        <f t="shared" si="21"/>
        <v>1.4011972633181812E-2</v>
      </c>
      <c r="N61" s="57">
        <f t="shared" si="22"/>
        <v>-1.4011972633181812E-2</v>
      </c>
      <c r="O61" s="58">
        <f t="shared" si="23"/>
        <v>1.4011972633181812E-2</v>
      </c>
      <c r="P61" s="59"/>
    </row>
    <row r="62" spans="1:16" x14ac:dyDescent="0.2">
      <c r="A62" s="51" t="s">
        <v>63</v>
      </c>
      <c r="B62" s="52">
        <f t="shared" si="13"/>
        <v>1.6512480923118096</v>
      </c>
      <c r="C62" s="52">
        <f t="shared" si="24"/>
        <v>1.6512480923118096</v>
      </c>
      <c r="D62" s="53">
        <f t="shared" si="14"/>
        <v>1.6512480923118096</v>
      </c>
      <c r="E62" s="54">
        <v>0</v>
      </c>
      <c r="F62" s="53">
        <f t="shared" si="15"/>
        <v>0</v>
      </c>
      <c r="G62" s="53">
        <f t="shared" si="16"/>
        <v>-0.7627310239732652</v>
      </c>
      <c r="H62" s="53">
        <f t="shared" si="17"/>
        <v>0.58175861493130565</v>
      </c>
      <c r="I62" s="53">
        <f t="shared" si="18"/>
        <v>0</v>
      </c>
      <c r="J62" s="23">
        <f t="shared" si="19"/>
        <v>4.0639563917777219E-2</v>
      </c>
      <c r="K62" s="55">
        <v>3.7000000000000002E-3</v>
      </c>
      <c r="L62" s="56">
        <f t="shared" si="20"/>
        <v>1.5248323159639032E-2</v>
      </c>
      <c r="M62" s="57">
        <f t="shared" si="21"/>
        <v>1.5248323159639032E-2</v>
      </c>
      <c r="N62" s="57">
        <f t="shared" si="22"/>
        <v>-1.5248323159639032E-2</v>
      </c>
      <c r="O62" s="58">
        <f t="shared" si="23"/>
        <v>1.5248323159639032E-2</v>
      </c>
    </row>
    <row r="63" spans="1:16" x14ac:dyDescent="0.2">
      <c r="A63" s="60">
        <v>7</v>
      </c>
      <c r="B63" s="52">
        <f t="shared" si="13"/>
        <v>1.6512480923118096</v>
      </c>
      <c r="C63" s="52">
        <f t="shared" si="24"/>
        <v>1.6512480923118096</v>
      </c>
      <c r="D63" s="53">
        <f t="shared" si="14"/>
        <v>1.6512480923118096</v>
      </c>
      <c r="E63" s="54">
        <v>0</v>
      </c>
      <c r="F63" s="53">
        <f t="shared" si="15"/>
        <v>0</v>
      </c>
      <c r="G63" s="53">
        <f t="shared" si="16"/>
        <v>-0.7627310239732652</v>
      </c>
      <c r="H63" s="53">
        <f t="shared" si="17"/>
        <v>0.58175861493130565</v>
      </c>
      <c r="I63" s="53">
        <f t="shared" si="18"/>
        <v>0</v>
      </c>
      <c r="J63" s="23">
        <f t="shared" si="19"/>
        <v>4.0639563917777219E-2</v>
      </c>
      <c r="K63" s="55">
        <v>1.84E-2</v>
      </c>
      <c r="L63" s="56">
        <f t="shared" si="20"/>
        <v>7.5829498956042754E-2</v>
      </c>
      <c r="M63" s="57">
        <f t="shared" si="21"/>
        <v>7.5829498956042754E-2</v>
      </c>
      <c r="N63" s="57">
        <f t="shared" si="22"/>
        <v>-7.5829498956042754E-2</v>
      </c>
      <c r="O63" s="58">
        <f t="shared" si="23"/>
        <v>7.5829498956042754E-2</v>
      </c>
    </row>
    <row r="64" spans="1:16" x14ac:dyDescent="0.2">
      <c r="A64" s="60">
        <v>8</v>
      </c>
      <c r="B64" s="52">
        <f>C63</f>
        <v>1.6512480923118096</v>
      </c>
      <c r="C64" s="52">
        <f t="shared" si="24"/>
        <v>1.6512480923118096</v>
      </c>
      <c r="D64" s="53">
        <f t="shared" si="14"/>
        <v>1.6512480923118096</v>
      </c>
      <c r="E64" s="54">
        <v>0</v>
      </c>
      <c r="F64" s="53">
        <f t="shared" si="15"/>
        <v>0</v>
      </c>
      <c r="G64" s="53">
        <f t="shared" si="16"/>
        <v>-0.7627310239732652</v>
      </c>
      <c r="H64" s="53">
        <f t="shared" si="17"/>
        <v>0.58175861493130565</v>
      </c>
      <c r="I64" s="53">
        <f t="shared" si="18"/>
        <v>0</v>
      </c>
      <c r="J64" s="23">
        <f t="shared" si="19"/>
        <v>4.0639563917777219E-2</v>
      </c>
      <c r="K64" s="55">
        <v>6.5600000000000006E-2</v>
      </c>
      <c r="L64" s="56">
        <f t="shared" si="20"/>
        <v>0.27034864845197853</v>
      </c>
      <c r="M64" s="57">
        <f t="shared" si="21"/>
        <v>0.27034864845197853</v>
      </c>
      <c r="N64" s="57">
        <f t="shared" si="22"/>
        <v>-0.27034864845197853</v>
      </c>
      <c r="O64" s="58">
        <f t="shared" si="23"/>
        <v>0.27034864845197853</v>
      </c>
    </row>
    <row r="65" spans="1:15" x14ac:dyDescent="0.2">
      <c r="A65" s="60">
        <v>9</v>
      </c>
      <c r="B65" s="52">
        <f t="shared" ref="B65:B70" si="25">C64</f>
        <v>1.6512480923118096</v>
      </c>
      <c r="C65" s="52">
        <f t="shared" si="24"/>
        <v>1.6512480923118096</v>
      </c>
      <c r="D65" s="53">
        <f t="shared" si="14"/>
        <v>1.6512480923118096</v>
      </c>
      <c r="E65" s="54">
        <v>4</v>
      </c>
      <c r="F65" s="53">
        <f t="shared" si="15"/>
        <v>6.6049923692472383</v>
      </c>
      <c r="G65" s="53">
        <f t="shared" si="16"/>
        <v>-0.7627310239732652</v>
      </c>
      <c r="H65" s="53">
        <f t="shared" si="17"/>
        <v>0.58175861493130565</v>
      </c>
      <c r="I65" s="53">
        <f t="shared" si="18"/>
        <v>2.3270344597252226</v>
      </c>
      <c r="J65" s="23">
        <f t="shared" si="19"/>
        <v>4.0639563917777219E-2</v>
      </c>
      <c r="K65" s="55">
        <v>0.1691</v>
      </c>
      <c r="L65" s="56">
        <f t="shared" si="20"/>
        <v>0.69688958007971902</v>
      </c>
      <c r="M65" s="57">
        <f t="shared" si="21"/>
        <v>0.69688958007971902</v>
      </c>
      <c r="N65" s="57">
        <f t="shared" si="22"/>
        <v>3.303110419920281</v>
      </c>
      <c r="O65" s="58">
        <f t="shared" si="23"/>
        <v>15.656050482112031</v>
      </c>
    </row>
    <row r="66" spans="1:15" x14ac:dyDescent="0.2">
      <c r="A66" s="60">
        <v>10</v>
      </c>
      <c r="B66" s="52">
        <f t="shared" si="25"/>
        <v>1.6512480923118096</v>
      </c>
      <c r="C66" s="52">
        <f t="shared" si="24"/>
        <v>1.6512480923118096</v>
      </c>
      <c r="D66" s="53">
        <f t="shared" si="14"/>
        <v>1.6512480923118096</v>
      </c>
      <c r="E66" s="54">
        <v>3</v>
      </c>
      <c r="F66" s="53">
        <f t="shared" si="15"/>
        <v>4.9537442769354287</v>
      </c>
      <c r="G66" s="53">
        <f t="shared" si="16"/>
        <v>-0.7627310239732652</v>
      </c>
      <c r="H66" s="53">
        <f t="shared" si="17"/>
        <v>0.58175861493130565</v>
      </c>
      <c r="I66" s="53">
        <f t="shared" si="18"/>
        <v>1.745275844793917</v>
      </c>
      <c r="J66" s="23">
        <f t="shared" si="19"/>
        <v>4.0639563917777219E-2</v>
      </c>
      <c r="K66" s="55">
        <v>0.30559999999999998</v>
      </c>
      <c r="L66" s="56">
        <f t="shared" si="20"/>
        <v>1.2594290696177535</v>
      </c>
      <c r="M66" s="57">
        <f t="shared" si="21"/>
        <v>1.2594290696177535</v>
      </c>
      <c r="N66" s="57">
        <f t="shared" si="22"/>
        <v>1.7405709303822465</v>
      </c>
      <c r="O66" s="58">
        <f t="shared" si="23"/>
        <v>2.4055242464835453</v>
      </c>
    </row>
    <row r="67" spans="1:15" x14ac:dyDescent="0.2">
      <c r="A67" s="60">
        <v>11</v>
      </c>
      <c r="B67" s="52">
        <f t="shared" si="25"/>
        <v>1.6512480923118096</v>
      </c>
      <c r="C67" s="52">
        <f t="shared" si="24"/>
        <v>1.6512480923118096</v>
      </c>
      <c r="D67" s="53">
        <f t="shared" si="14"/>
        <v>1.6512480923118096</v>
      </c>
      <c r="E67" s="54">
        <v>1</v>
      </c>
      <c r="F67" s="53">
        <f t="shared" si="15"/>
        <v>1.6512480923118096</v>
      </c>
      <c r="G67" s="53">
        <f t="shared" si="16"/>
        <v>-0.7627310239732652</v>
      </c>
      <c r="H67" s="53">
        <f t="shared" si="17"/>
        <v>0.58175861493130565</v>
      </c>
      <c r="I67" s="53">
        <f t="shared" si="18"/>
        <v>0.58175861493130565</v>
      </c>
      <c r="J67" s="23">
        <f t="shared" si="19"/>
        <v>4.0639563917777219E-2</v>
      </c>
      <c r="K67" s="55">
        <v>0.39450000000000002</v>
      </c>
      <c r="L67" s="56">
        <f t="shared" si="20"/>
        <v>1.6258009422912427</v>
      </c>
      <c r="M67" s="57">
        <f t="shared" si="21"/>
        <v>1.6258009422912427</v>
      </c>
      <c r="N67" s="57">
        <f t="shared" si="22"/>
        <v>-0.62580094229124272</v>
      </c>
      <c r="O67" s="58">
        <f t="shared" si="23"/>
        <v>0.24088239167870532</v>
      </c>
    </row>
    <row r="68" spans="1:15" x14ac:dyDescent="0.2">
      <c r="A68" s="60">
        <v>12</v>
      </c>
      <c r="B68" s="52">
        <f t="shared" si="25"/>
        <v>1.6512480923118096</v>
      </c>
      <c r="C68" s="52">
        <f t="shared" si="24"/>
        <v>1.6512480923118096</v>
      </c>
      <c r="D68" s="53">
        <f t="shared" si="14"/>
        <v>1.6512480923118096</v>
      </c>
      <c r="E68" s="54">
        <v>3</v>
      </c>
      <c r="F68" s="53">
        <f t="shared" si="15"/>
        <v>4.9537442769354287</v>
      </c>
      <c r="G68" s="53">
        <f t="shared" si="16"/>
        <v>-0.7627310239732652</v>
      </c>
      <c r="H68" s="53">
        <f t="shared" si="17"/>
        <v>0.58175861493130565</v>
      </c>
      <c r="I68" s="53">
        <f t="shared" si="18"/>
        <v>1.745275844793917</v>
      </c>
      <c r="J68" s="23">
        <f t="shared" si="19"/>
        <v>4.0639563917777219E-2</v>
      </c>
      <c r="K68" s="55">
        <v>0.36370000000000002</v>
      </c>
      <c r="L68" s="56">
        <f t="shared" si="20"/>
        <v>1.4988689549083016</v>
      </c>
      <c r="M68" s="57">
        <f t="shared" si="21"/>
        <v>1.4988689549083016</v>
      </c>
      <c r="N68" s="57">
        <f t="shared" si="22"/>
        <v>1.5011310450916984</v>
      </c>
      <c r="O68" s="58">
        <f t="shared" si="23"/>
        <v>1.5033965492173087</v>
      </c>
    </row>
    <row r="69" spans="1:15" x14ac:dyDescent="0.2">
      <c r="A69" s="60">
        <v>13</v>
      </c>
      <c r="B69" s="52">
        <f t="shared" si="25"/>
        <v>1.6512480923118096</v>
      </c>
      <c r="C69" s="52">
        <f t="shared" si="24"/>
        <v>1.6512480923118096</v>
      </c>
      <c r="D69" s="53">
        <f t="shared" si="14"/>
        <v>1.6512480923118096</v>
      </c>
      <c r="E69" s="54">
        <v>3</v>
      </c>
      <c r="F69" s="53">
        <f t="shared" si="15"/>
        <v>4.9537442769354287</v>
      </c>
      <c r="G69" s="53">
        <f t="shared" si="16"/>
        <v>-0.7627310239732652</v>
      </c>
      <c r="H69" s="53">
        <f t="shared" si="17"/>
        <v>0.58175861493130565</v>
      </c>
      <c r="I69" s="53">
        <f t="shared" si="18"/>
        <v>1.745275844793917</v>
      </c>
      <c r="J69" s="23">
        <f t="shared" si="19"/>
        <v>4.0639563917777219E-2</v>
      </c>
      <c r="K69" s="55">
        <v>0.23960000000000001</v>
      </c>
      <c r="L69" s="56">
        <f t="shared" si="20"/>
        <v>0.98743195379716542</v>
      </c>
      <c r="M69" s="57">
        <f t="shared" si="21"/>
        <v>0.98743195379716542</v>
      </c>
      <c r="N69" s="57">
        <f t="shared" si="22"/>
        <v>2.0125680462028344</v>
      </c>
      <c r="O69" s="58">
        <f t="shared" si="23"/>
        <v>4.1019840658597095</v>
      </c>
    </row>
    <row r="70" spans="1:15" x14ac:dyDescent="0.2">
      <c r="A70" s="60">
        <v>14</v>
      </c>
      <c r="B70" s="52">
        <f t="shared" si="25"/>
        <v>1.6512480923118096</v>
      </c>
      <c r="C70" s="52">
        <f t="shared" si="24"/>
        <v>1.6512480923118096</v>
      </c>
      <c r="D70" s="53">
        <f t="shared" si="14"/>
        <v>1.6512480923118096</v>
      </c>
      <c r="E70" s="54">
        <v>2</v>
      </c>
      <c r="F70" s="53">
        <f t="shared" si="15"/>
        <v>3.3024961846236192</v>
      </c>
      <c r="G70" s="53">
        <f t="shared" si="16"/>
        <v>-0.7627310239732652</v>
      </c>
      <c r="H70" s="53">
        <f t="shared" si="17"/>
        <v>0.58175861493130565</v>
      </c>
      <c r="I70" s="53">
        <f t="shared" si="18"/>
        <v>1.1635172298626113</v>
      </c>
      <c r="J70" s="23">
        <f t="shared" si="19"/>
        <v>4.0639563917777219E-2</v>
      </c>
      <c r="K70" s="55">
        <v>0.1109</v>
      </c>
      <c r="L70" s="56">
        <f t="shared" si="20"/>
        <v>0.45703757794701855</v>
      </c>
      <c r="M70" s="57">
        <f t="shared" si="21"/>
        <v>0.45703757794701855</v>
      </c>
      <c r="N70" s="57">
        <f t="shared" si="22"/>
        <v>1.5429624220529814</v>
      </c>
      <c r="O70" s="58">
        <f t="shared" si="23"/>
        <v>5.2090531517379652</v>
      </c>
    </row>
    <row r="71" spans="1:15" ht="14.25" x14ac:dyDescent="0.2">
      <c r="A71" s="61"/>
      <c r="B71" s="62"/>
      <c r="C71" s="62"/>
      <c r="D71" s="62"/>
      <c r="E71" s="63">
        <f>SUM(E57:E70)</f>
        <v>16</v>
      </c>
      <c r="F71" s="64">
        <f>SUM(F57:F70)</f>
        <v>26.419969476988953</v>
      </c>
      <c r="G71" s="62"/>
      <c r="H71" s="62"/>
      <c r="I71" s="64">
        <f>SUM(I57:I70)</f>
        <v>9.3081378389008904</v>
      </c>
      <c r="J71" s="62"/>
      <c r="K71" s="62"/>
      <c r="L71" s="65"/>
      <c r="M71" s="66">
        <f>SUM(M57:M70)</f>
        <v>6.9010613685789046</v>
      </c>
      <c r="N71" s="67" t="s">
        <v>83</v>
      </c>
      <c r="O71" s="68">
        <f>SUM(O57:O70)</f>
        <v>29.49249417702697</v>
      </c>
    </row>
  </sheetData>
  <mergeCells count="2">
    <mergeCell ref="J11:K11"/>
    <mergeCell ref="J45:K45"/>
  </mergeCells>
  <printOptions horizontalCentered="1"/>
  <pageMargins left="0.19685039370078741" right="0.19685039370078741" top="0.78740157480314965" bottom="0.78740157480314965" header="0.31496062992125984" footer="0.31496062992125984"/>
  <pageSetup paperSize="9" scale="92" orientation="landscape" verticalDpi="0" r:id="rId1"/>
  <headerFooter>
    <oddHeader>&amp;L&amp;T&amp;C&amp;F&amp;R&amp;D</oddHeader>
    <oddFooter>&amp;C&amp;A</oddFooter>
  </headerFooter>
  <rowBreaks count="1" manualBreakCount="1">
    <brk id="3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Nurbek Igissinov</dc:creator>
  <cp:lastModifiedBy>pc</cp:lastModifiedBy>
  <cp:lastPrinted>2021-04-08T07:27:42Z</cp:lastPrinted>
  <dcterms:created xsi:type="dcterms:W3CDTF">2021-04-08T07:11:38Z</dcterms:created>
  <dcterms:modified xsi:type="dcterms:W3CDTF">2021-04-20T16:32:41Z</dcterms:modified>
</cp:coreProperties>
</file>